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1075" windowHeight="9780"/>
  </bookViews>
  <sheets>
    <sheet name="Daily Chinook Projects" sheetId="1" r:id="rId1"/>
    <sheet name="Daily Chum Projects" sheetId="2" r:id="rId2"/>
    <sheet name="Travel Time" sheetId="3" r:id="rId3"/>
    <sheet name="Commercial" sheetId="4" r:id="rId4"/>
  </sheets>
  <definedNames>
    <definedName name="_xlnm.Print_Area" localSheetId="3">Commercial!$A$1:$S$175</definedName>
    <definedName name="_xlnm.Print_Area" localSheetId="0">'Daily Chinook Projects'!$A$1:$AP$104</definedName>
    <definedName name="_xlnm.Print_Area" localSheetId="1">'Daily Chum Projects'!$A$1:$AO$100</definedName>
    <definedName name="_xlnm.Print_Area" localSheetId="2">'Travel Time'!$A$1:$J$73</definedName>
  </definedNames>
  <calcPr calcId="125725"/>
</workbook>
</file>

<file path=xl/calcChain.xml><?xml version="1.0" encoding="utf-8"?>
<calcChain xmlns="http://schemas.openxmlformats.org/spreadsheetml/2006/main">
  <c r="L167" i="4"/>
  <c r="G167"/>
  <c r="O153"/>
  <c r="N153"/>
  <c r="P153" s="1"/>
  <c r="L153"/>
  <c r="K153"/>
  <c r="D123"/>
  <c r="O119"/>
  <c r="O167" s="1"/>
  <c r="N119"/>
  <c r="N167" s="1"/>
  <c r="L119"/>
  <c r="K119"/>
  <c r="K167" s="1"/>
  <c r="R167" s="1"/>
  <c r="R117"/>
  <c r="P117"/>
  <c r="R116"/>
  <c r="P116"/>
  <c r="R115"/>
  <c r="P115"/>
  <c r="R114"/>
  <c r="P114"/>
  <c r="R113"/>
  <c r="P113"/>
  <c r="R112"/>
  <c r="P112"/>
  <c r="R111"/>
  <c r="P111"/>
  <c r="R110"/>
  <c r="P110"/>
  <c r="R109"/>
  <c r="P109"/>
  <c r="R108"/>
  <c r="P108"/>
  <c r="R107"/>
  <c r="P107"/>
  <c r="R106"/>
  <c r="P106"/>
  <c r="R105"/>
  <c r="P105"/>
  <c r="R104"/>
  <c r="P104"/>
  <c r="R103"/>
  <c r="P103"/>
  <c r="R102"/>
  <c r="P102"/>
  <c r="R101"/>
  <c r="P101"/>
  <c r="N80"/>
  <c r="N176" s="1"/>
  <c r="D73"/>
  <c r="G70"/>
  <c r="O69"/>
  <c r="O80" s="1"/>
  <c r="N69"/>
  <c r="L69"/>
  <c r="L80" s="1"/>
  <c r="L176" s="1"/>
  <c r="K69"/>
  <c r="K80" s="1"/>
  <c r="R66"/>
  <c r="P66"/>
  <c r="R65"/>
  <c r="P65"/>
  <c r="R64"/>
  <c r="P64"/>
  <c r="R63"/>
  <c r="P63"/>
  <c r="R62"/>
  <c r="P62"/>
  <c r="R61"/>
  <c r="P61"/>
  <c r="R60"/>
  <c r="P60"/>
  <c r="R59"/>
  <c r="P59"/>
  <c r="R58"/>
  <c r="P58"/>
  <c r="R57"/>
  <c r="P57"/>
  <c r="R56"/>
  <c r="P56"/>
  <c r="R55"/>
  <c r="P55"/>
  <c r="R54"/>
  <c r="P54"/>
  <c r="R53"/>
  <c r="P53"/>
  <c r="R52"/>
  <c r="P52"/>
  <c r="R51"/>
  <c r="P51"/>
  <c r="R50"/>
  <c r="P50"/>
  <c r="R49"/>
  <c r="P49"/>
  <c r="R48"/>
  <c r="P48"/>
  <c r="R47"/>
  <c r="P47"/>
  <c r="R46"/>
  <c r="P46"/>
  <c r="D40"/>
  <c r="G37"/>
  <c r="G80" s="1"/>
  <c r="G176" s="1"/>
  <c r="O36"/>
  <c r="P36" s="1"/>
  <c r="N36"/>
  <c r="L36"/>
  <c r="R36" s="1"/>
  <c r="K36"/>
  <c r="R34"/>
  <c r="R33"/>
  <c r="R32"/>
  <c r="R31"/>
  <c r="P31"/>
  <c r="R30"/>
  <c r="P30"/>
  <c r="R29"/>
  <c r="P29"/>
  <c r="R28"/>
  <c r="P28"/>
  <c r="R27"/>
  <c r="P27"/>
  <c r="R26"/>
  <c r="P26"/>
  <c r="R25"/>
  <c r="P25"/>
  <c r="R24"/>
  <c r="P24"/>
  <c r="R23"/>
  <c r="P23"/>
  <c r="R22"/>
  <c r="P22"/>
  <c r="R21"/>
  <c r="P21"/>
  <c r="R20"/>
  <c r="P20"/>
  <c r="R19"/>
  <c r="P19"/>
  <c r="R18"/>
  <c r="P18"/>
  <c r="R17"/>
  <c r="P17"/>
  <c r="R16"/>
  <c r="P16"/>
  <c r="R15"/>
  <c r="P15"/>
  <c r="R14"/>
  <c r="P14"/>
  <c r="R13"/>
  <c r="P13"/>
  <c r="R12"/>
  <c r="P12"/>
  <c r="R11"/>
  <c r="P11"/>
  <c r="R10"/>
  <c r="P10"/>
  <c r="R9"/>
  <c r="P9"/>
  <c r="C69" i="3"/>
  <c r="C68"/>
  <c r="C67"/>
  <c r="C66"/>
  <c r="C65"/>
  <c r="C64"/>
  <c r="C63"/>
  <c r="C62"/>
  <c r="C61"/>
  <c r="C60"/>
  <c r="C59"/>
  <c r="C57"/>
  <c r="C56"/>
  <c r="C58" s="1"/>
  <c r="C55"/>
  <c r="H54"/>
  <c r="H55" s="1"/>
  <c r="C54"/>
  <c r="J54"/>
  <c r="J55" s="1"/>
  <c r="I54"/>
  <c r="I55" s="1"/>
  <c r="H51"/>
  <c r="G54"/>
  <c r="G55" s="1"/>
  <c r="F54"/>
  <c r="F55" s="1"/>
  <c r="E54"/>
  <c r="E55" s="1"/>
  <c r="D52"/>
  <c r="C53"/>
  <c r="J52"/>
  <c r="I52"/>
  <c r="H52"/>
  <c r="G52"/>
  <c r="C52"/>
  <c r="J51"/>
  <c r="I51"/>
  <c r="G51"/>
  <c r="C51"/>
  <c r="F52"/>
  <c r="E52"/>
  <c r="D51"/>
  <c r="C38"/>
  <c r="C37"/>
  <c r="C36"/>
  <c r="C35"/>
  <c r="C34"/>
  <c r="C33"/>
  <c r="C16"/>
  <c r="C18" s="1"/>
  <c r="C15"/>
  <c r="C14"/>
  <c r="C13"/>
  <c r="C12"/>
  <c r="J12"/>
  <c r="J13" s="1"/>
  <c r="J14" s="1"/>
  <c r="J15" s="1"/>
  <c r="J16" s="1"/>
  <c r="I12"/>
  <c r="I13" s="1"/>
  <c r="I14" s="1"/>
  <c r="I15" s="1"/>
  <c r="I16" s="1"/>
  <c r="H12"/>
  <c r="H13" s="1"/>
  <c r="H14" s="1"/>
  <c r="H15" s="1"/>
  <c r="H16" s="1"/>
  <c r="G12"/>
  <c r="G13" s="1"/>
  <c r="G14" s="1"/>
  <c r="G15" s="1"/>
  <c r="G16" s="1"/>
  <c r="F12"/>
  <c r="F13" s="1"/>
  <c r="F14" s="1"/>
  <c r="F15" s="1"/>
  <c r="F16" s="1"/>
  <c r="E12"/>
  <c r="E13" s="1"/>
  <c r="E14" s="1"/>
  <c r="E15" s="1"/>
  <c r="E16" s="1"/>
  <c r="D12"/>
  <c r="D13" s="1"/>
  <c r="D14" s="1"/>
  <c r="D15" s="1"/>
  <c r="D16" s="1"/>
  <c r="I9"/>
  <c r="J9"/>
  <c r="H9"/>
  <c r="G9"/>
  <c r="F9"/>
  <c r="D9"/>
  <c r="E9"/>
  <c r="AO11" i="2"/>
  <c r="AO12" s="1"/>
  <c r="AO13" s="1"/>
  <c r="AO14" s="1"/>
  <c r="AO15" s="1"/>
  <c r="AO16" s="1"/>
  <c r="AO17" s="1"/>
  <c r="AO18" s="1"/>
  <c r="AO19" s="1"/>
  <c r="AO20" s="1"/>
  <c r="AO21" s="1"/>
  <c r="AO22" s="1"/>
  <c r="AO23" s="1"/>
  <c r="AO24" s="1"/>
  <c r="AO25" s="1"/>
  <c r="AO26" s="1"/>
  <c r="AO27" s="1"/>
  <c r="AO28" s="1"/>
  <c r="AO29" s="1"/>
  <c r="AO30" s="1"/>
  <c r="AO31" s="1"/>
  <c r="AO32" s="1"/>
  <c r="AO33" s="1"/>
  <c r="AO34" s="1"/>
  <c r="AO35" s="1"/>
  <c r="AO36" s="1"/>
  <c r="AO37" s="1"/>
  <c r="AO38" s="1"/>
  <c r="AO39" s="1"/>
  <c r="AO40" s="1"/>
  <c r="V1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U1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L100" i="1"/>
  <c r="AL99"/>
  <c r="AL98"/>
  <c r="AL97"/>
  <c r="AL96"/>
  <c r="AL95"/>
  <c r="AL94"/>
  <c r="AL93"/>
  <c r="AL92"/>
  <c r="AI82"/>
  <c r="AI81"/>
  <c r="AI80"/>
  <c r="AI79"/>
  <c r="AI78"/>
  <c r="AI77"/>
  <c r="AI76"/>
  <c r="AF76"/>
  <c r="AI75"/>
  <c r="AF75"/>
  <c r="AI74"/>
  <c r="AF74"/>
  <c r="AI73"/>
  <c r="AF73"/>
  <c r="AI72"/>
  <c r="AF72"/>
  <c r="AI71"/>
  <c r="AF71"/>
  <c r="AI70"/>
  <c r="AF70"/>
  <c r="AI69"/>
  <c r="AF69"/>
  <c r="AI68"/>
  <c r="AF68"/>
  <c r="AI67"/>
  <c r="AF67"/>
  <c r="AI66"/>
  <c r="AF66"/>
  <c r="AI65"/>
  <c r="AF65"/>
  <c r="AI64"/>
  <c r="AF64"/>
  <c r="AI63"/>
  <c r="AF63"/>
  <c r="AI62"/>
  <c r="AF62"/>
  <c r="AI61"/>
  <c r="AF61"/>
  <c r="AI60"/>
  <c r="AF60"/>
  <c r="AI59"/>
  <c r="AI58"/>
  <c r="AI57"/>
  <c r="AI56"/>
  <c r="AI55"/>
  <c r="AI54"/>
  <c r="AI53"/>
  <c r="AI52"/>
  <c r="AI51"/>
  <c r="AI50"/>
  <c r="AI49"/>
  <c r="AI48"/>
  <c r="AI47"/>
  <c r="AI46"/>
  <c r="AI45"/>
  <c r="J14"/>
  <c r="AP11"/>
  <c r="AP12" s="1"/>
  <c r="AP13" s="1"/>
  <c r="AP14" s="1"/>
  <c r="AP15" s="1"/>
  <c r="AP16" s="1"/>
  <c r="AP17" s="1"/>
  <c r="AP18" s="1"/>
  <c r="AP19" s="1"/>
  <c r="AP20" s="1"/>
  <c r="AP21" s="1"/>
  <c r="AP22" s="1"/>
  <c r="AP23" s="1"/>
  <c r="AP24" s="1"/>
  <c r="AP25" s="1"/>
  <c r="AP26" s="1"/>
  <c r="AP27" s="1"/>
  <c r="AP28" s="1"/>
  <c r="AP29" s="1"/>
  <c r="AP30" s="1"/>
  <c r="AP31" s="1"/>
  <c r="AP32" s="1"/>
  <c r="AP33" s="1"/>
  <c r="AP34" s="1"/>
  <c r="AP35" s="1"/>
  <c r="AP36" s="1"/>
  <c r="AP37" s="1"/>
  <c r="AP38" s="1"/>
  <c r="AP39" s="1"/>
  <c r="AP40" s="1"/>
  <c r="AP41" s="1"/>
  <c r="AP42" s="1"/>
  <c r="AP43" s="1"/>
  <c r="AP44" s="1"/>
  <c r="AP45" s="1"/>
  <c r="AP46" s="1"/>
  <c r="AP47" s="1"/>
  <c r="AP48" s="1"/>
  <c r="AP49" s="1"/>
  <c r="AP50" s="1"/>
  <c r="AP51" s="1"/>
  <c r="AP52" s="1"/>
  <c r="AP53" s="1"/>
  <c r="AP54" s="1"/>
  <c r="AP55" s="1"/>
  <c r="AP56" s="1"/>
  <c r="AP57" s="1"/>
  <c r="AP58" s="1"/>
  <c r="AP59" s="1"/>
  <c r="AP60" s="1"/>
  <c r="AP61" s="1"/>
  <c r="AP62" s="1"/>
  <c r="AP63" s="1"/>
  <c r="AP64" s="1"/>
  <c r="AP65" s="1"/>
  <c r="AP66" s="1"/>
  <c r="AP67" s="1"/>
  <c r="AP68" s="1"/>
  <c r="AP69" s="1"/>
  <c r="AP70" s="1"/>
  <c r="AP71" s="1"/>
  <c r="AP72" s="1"/>
  <c r="AP73" s="1"/>
  <c r="AP74" s="1"/>
  <c r="AP75" s="1"/>
  <c r="AP76" s="1"/>
  <c r="AP77" s="1"/>
  <c r="AP78" s="1"/>
  <c r="AP79" s="1"/>
  <c r="AP80" s="1"/>
  <c r="AP81" s="1"/>
  <c r="AP82" s="1"/>
  <c r="AP83" s="1"/>
  <c r="AP84" s="1"/>
  <c r="AP85" s="1"/>
  <c r="AP86" s="1"/>
  <c r="AP87" s="1"/>
  <c r="AP88" s="1"/>
  <c r="AP89" s="1"/>
  <c r="AP90" s="1"/>
  <c r="AP91" s="1"/>
  <c r="AP92" s="1"/>
  <c r="AP93" s="1"/>
  <c r="AP94" s="1"/>
  <c r="AP95" s="1"/>
  <c r="AP96" s="1"/>
  <c r="AP97" s="1"/>
  <c r="AP98" s="1"/>
  <c r="AP99" s="1"/>
  <c r="AP100" s="1"/>
  <c r="T1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S1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T48" l="1"/>
  <c r="AO41" i="2"/>
  <c r="B30"/>
  <c r="D30" s="1"/>
  <c r="A31"/>
  <c r="E30"/>
  <c r="F30" s="1"/>
  <c r="G18" i="3"/>
  <c r="G19" s="1"/>
  <c r="C20"/>
  <c r="C21" s="1"/>
  <c r="C22" s="1"/>
  <c r="C23" s="1"/>
  <c r="C24" s="1"/>
  <c r="C25" s="1"/>
  <c r="C26" s="1"/>
  <c r="C27" s="1"/>
  <c r="C28" s="1"/>
  <c r="C29" s="1"/>
  <c r="C30" s="1"/>
  <c r="C19"/>
  <c r="H56"/>
  <c r="H57" s="1"/>
  <c r="H59" s="1"/>
  <c r="H60" s="1"/>
  <c r="H61" s="1"/>
  <c r="H62" s="1"/>
  <c r="H63" s="1"/>
  <c r="H64" s="1"/>
  <c r="H65" s="1"/>
  <c r="H66" s="1"/>
  <c r="H67" s="1"/>
  <c r="H68" s="1"/>
  <c r="H69" s="1"/>
  <c r="H58"/>
  <c r="D19"/>
  <c r="D18"/>
  <c r="H19"/>
  <c r="H18"/>
  <c r="E19"/>
  <c r="E18"/>
  <c r="I19"/>
  <c r="I21" s="1"/>
  <c r="I23" s="1"/>
  <c r="I25" s="1"/>
  <c r="I27" s="1"/>
  <c r="I29" s="1"/>
  <c r="I18"/>
  <c r="I20" s="1"/>
  <c r="I22" s="1"/>
  <c r="I24" s="1"/>
  <c r="F19"/>
  <c r="F18"/>
  <c r="J19"/>
  <c r="J21" s="1"/>
  <c r="J23" s="1"/>
  <c r="J25" s="1"/>
  <c r="J27" s="1"/>
  <c r="J29" s="1"/>
  <c r="J18"/>
  <c r="J20" s="1"/>
  <c r="J22" s="1"/>
  <c r="J24" s="1"/>
  <c r="D54"/>
  <c r="D55" s="1"/>
  <c r="R80" i="4"/>
  <c r="K176"/>
  <c r="R176" s="1"/>
  <c r="E58" i="3"/>
  <c r="E56"/>
  <c r="E57" s="1"/>
  <c r="E59" s="1"/>
  <c r="E60" s="1"/>
  <c r="E61" s="1"/>
  <c r="E62" s="1"/>
  <c r="E63" s="1"/>
  <c r="E64" s="1"/>
  <c r="E65" s="1"/>
  <c r="E66" s="1"/>
  <c r="E67" s="1"/>
  <c r="E68" s="1"/>
  <c r="E69" s="1"/>
  <c r="I58"/>
  <c r="I56"/>
  <c r="I57" s="1"/>
  <c r="I59" s="1"/>
  <c r="I60" s="1"/>
  <c r="I61" s="1"/>
  <c r="I62" s="1"/>
  <c r="I63" s="1"/>
  <c r="I64" s="1"/>
  <c r="I65" s="1"/>
  <c r="I66" s="1"/>
  <c r="I67" s="1"/>
  <c r="I68" s="1"/>
  <c r="I69" s="1"/>
  <c r="F56"/>
  <c r="F57" s="1"/>
  <c r="F59" s="1"/>
  <c r="F60" s="1"/>
  <c r="F61" s="1"/>
  <c r="F62" s="1"/>
  <c r="F63" s="1"/>
  <c r="F64" s="1"/>
  <c r="F65" s="1"/>
  <c r="F66" s="1"/>
  <c r="F67" s="1"/>
  <c r="F68" s="1"/>
  <c r="F69" s="1"/>
  <c r="J58"/>
  <c r="J56"/>
  <c r="J57" s="1"/>
  <c r="J59" s="1"/>
  <c r="J60" s="1"/>
  <c r="J61" s="1"/>
  <c r="J62" s="1"/>
  <c r="J63" s="1"/>
  <c r="J64" s="1"/>
  <c r="J65" s="1"/>
  <c r="J66" s="1"/>
  <c r="J67" s="1"/>
  <c r="J68" s="1"/>
  <c r="J69" s="1"/>
  <c r="G58"/>
  <c r="G56"/>
  <c r="G57" s="1"/>
  <c r="G59" s="1"/>
  <c r="G60" s="1"/>
  <c r="G61" s="1"/>
  <c r="G62" s="1"/>
  <c r="G63" s="1"/>
  <c r="G64" s="1"/>
  <c r="G65" s="1"/>
  <c r="G66" s="1"/>
  <c r="G67" s="1"/>
  <c r="G68" s="1"/>
  <c r="G69" s="1"/>
  <c r="P80" i="4"/>
  <c r="O176"/>
  <c r="E51" i="3"/>
  <c r="P69" i="4"/>
  <c r="F51" i="3"/>
  <c r="R69" i="4"/>
  <c r="P119"/>
  <c r="P167" s="1"/>
  <c r="R119"/>
  <c r="P176" l="1"/>
  <c r="F20" i="3"/>
  <c r="E20"/>
  <c r="E21" s="1"/>
  <c r="D20"/>
  <c r="AO42" i="2"/>
  <c r="D58" i="3"/>
  <c r="D56"/>
  <c r="D57" s="1"/>
  <c r="D59" s="1"/>
  <c r="D60" s="1"/>
  <c r="D61" s="1"/>
  <c r="D62" s="1"/>
  <c r="D63" s="1"/>
  <c r="D64" s="1"/>
  <c r="D65" s="1"/>
  <c r="D66" s="1"/>
  <c r="D67" s="1"/>
  <c r="D68" s="1"/>
  <c r="D69" s="1"/>
  <c r="F21"/>
  <c r="D21"/>
  <c r="B31" i="2"/>
  <c r="D31" s="1"/>
  <c r="A32"/>
  <c r="E31"/>
  <c r="F31" s="1"/>
  <c r="T49" i="1"/>
  <c r="F58" i="3"/>
  <c r="J33"/>
  <c r="J34" s="1"/>
  <c r="J35" s="1"/>
  <c r="J36" s="1"/>
  <c r="J37" s="1"/>
  <c r="J38" s="1"/>
  <c r="J26"/>
  <c r="J28" s="1"/>
  <c r="J30" s="1"/>
  <c r="I33"/>
  <c r="I34" s="1"/>
  <c r="I35" s="1"/>
  <c r="I36" s="1"/>
  <c r="I37" s="1"/>
  <c r="I38" s="1"/>
  <c r="I26"/>
  <c r="I28" s="1"/>
  <c r="I30" s="1"/>
  <c r="H20"/>
  <c r="G20"/>
  <c r="F22" l="1"/>
  <c r="A33" i="2"/>
  <c r="E32"/>
  <c r="F32" s="1"/>
  <c r="B32"/>
  <c r="D32" s="1"/>
  <c r="F23" i="3"/>
  <c r="AO43" i="2"/>
  <c r="D22" i="3"/>
  <c r="H21"/>
  <c r="T50" i="1"/>
  <c r="D23" i="3"/>
  <c r="E22"/>
  <c r="G21"/>
  <c r="AO44" i="2" l="1"/>
  <c r="F24" i="3"/>
  <c r="D24"/>
  <c r="D25" s="1"/>
  <c r="H22"/>
  <c r="H23" s="1"/>
  <c r="G22"/>
  <c r="T51" i="1"/>
  <c r="A34" i="2"/>
  <c r="E33"/>
  <c r="F33" s="1"/>
  <c r="B33"/>
  <c r="D33" s="1"/>
  <c r="E23" i="3"/>
  <c r="E24" s="1"/>
  <c r="E33" l="1"/>
  <c r="E34" s="1"/>
  <c r="E35" s="1"/>
  <c r="E36" s="1"/>
  <c r="E37" s="1"/>
  <c r="E38" s="1"/>
  <c r="T52" i="1"/>
  <c r="G24" i="3"/>
  <c r="G23"/>
  <c r="A35" i="2"/>
  <c r="B34"/>
  <c r="D34" s="1"/>
  <c r="E34"/>
  <c r="F34" s="1"/>
  <c r="H24" i="3"/>
  <c r="F33"/>
  <c r="F34" s="1"/>
  <c r="F35" s="1"/>
  <c r="F36" s="1"/>
  <c r="F37" s="1"/>
  <c r="F38" s="1"/>
  <c r="F26"/>
  <c r="AO45" i="2"/>
  <c r="E25" i="3"/>
  <c r="D33"/>
  <c r="D34" s="1"/>
  <c r="D35" s="1"/>
  <c r="D36" s="1"/>
  <c r="D37" s="1"/>
  <c r="D38" s="1"/>
  <c r="D26"/>
  <c r="F25"/>
  <c r="F27" l="1"/>
  <c r="AO46" i="2"/>
  <c r="H33" i="3"/>
  <c r="H34" s="1"/>
  <c r="H35" s="1"/>
  <c r="H36" s="1"/>
  <c r="H37" s="1"/>
  <c r="H38" s="1"/>
  <c r="G25"/>
  <c r="E26"/>
  <c r="G33"/>
  <c r="G34" s="1"/>
  <c r="G35" s="1"/>
  <c r="G36" s="1"/>
  <c r="G37" s="1"/>
  <c r="G38" s="1"/>
  <c r="G26"/>
  <c r="F28"/>
  <c r="D27"/>
  <c r="B35" i="2"/>
  <c r="D35" s="1"/>
  <c r="A36"/>
  <c r="E35"/>
  <c r="F35" s="1"/>
  <c r="T53" i="1"/>
  <c r="H25" i="3"/>
  <c r="A37" i="2" l="1"/>
  <c r="E36"/>
  <c r="F36" s="1"/>
  <c r="B36"/>
  <c r="D36" s="1"/>
  <c r="G28" i="3"/>
  <c r="G27"/>
  <c r="AO47" i="2"/>
  <c r="H26" i="3"/>
  <c r="F29"/>
  <c r="F30" s="1"/>
  <c r="T54" i="1"/>
  <c r="D29" i="3"/>
  <c r="D28"/>
  <c r="E27"/>
  <c r="E28" s="1"/>
  <c r="D30" l="1"/>
  <c r="G29"/>
  <c r="G30" s="1"/>
  <c r="A38" i="2"/>
  <c r="E37"/>
  <c r="F37" s="1"/>
  <c r="B37"/>
  <c r="D37" s="1"/>
  <c r="H27" i="3"/>
  <c r="H28" s="1"/>
  <c r="E29"/>
  <c r="E30" s="1"/>
  <c r="T55" i="1"/>
  <c r="AO48" i="2"/>
  <c r="T56" i="1" l="1"/>
  <c r="AO49" i="2"/>
  <c r="H29" i="3"/>
  <c r="H30" s="1"/>
  <c r="B38" i="2"/>
  <c r="D38" s="1"/>
  <c r="A39"/>
  <c r="E38"/>
  <c r="F38" s="1"/>
  <c r="B39" l="1"/>
  <c r="D39" s="1"/>
  <c r="A40"/>
  <c r="E39"/>
  <c r="F39" s="1"/>
  <c r="AO50"/>
  <c r="T57" i="1"/>
  <c r="AO51" i="2" l="1"/>
  <c r="T58" i="1"/>
  <c r="E40" i="2"/>
  <c r="F40" s="1"/>
  <c r="A41"/>
  <c r="B40"/>
  <c r="D40" s="1"/>
  <c r="A42" l="1"/>
  <c r="B41"/>
  <c r="D41" s="1"/>
  <c r="E41"/>
  <c r="F41" s="1"/>
  <c r="T59" i="1"/>
  <c r="AO52" i="2"/>
  <c r="T60" i="1" l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AO53" i="2"/>
  <c r="A43"/>
  <c r="B42"/>
  <c r="D42" s="1"/>
  <c r="E42"/>
  <c r="F42" s="1"/>
  <c r="E43" l="1"/>
  <c r="F43" s="1"/>
  <c r="A44"/>
  <c r="B43"/>
  <c r="D43" s="1"/>
  <c r="AO54"/>
  <c r="AO55" l="1"/>
  <c r="A45"/>
  <c r="E44"/>
  <c r="F44" s="1"/>
  <c r="B44"/>
  <c r="D44" s="1"/>
  <c r="A46" l="1"/>
  <c r="E45"/>
  <c r="F45" s="1"/>
  <c r="B45"/>
  <c r="D45" s="1"/>
  <c r="AO56"/>
  <c r="AO57" l="1"/>
  <c r="A47"/>
  <c r="B46"/>
  <c r="D46" s="1"/>
  <c r="E46"/>
  <c r="F46" s="1"/>
  <c r="E47" l="1"/>
  <c r="F47" s="1"/>
  <c r="A48"/>
  <c r="B47"/>
  <c r="D47" s="1"/>
  <c r="AO58"/>
  <c r="AO59" l="1"/>
  <c r="E48"/>
  <c r="F48" s="1"/>
  <c r="A49"/>
  <c r="B48"/>
  <c r="D48" s="1"/>
  <c r="A50" l="1"/>
  <c r="B49"/>
  <c r="D49" s="1"/>
  <c r="E49"/>
  <c r="F49" s="1"/>
  <c r="AO60"/>
  <c r="AO61" l="1"/>
  <c r="A51"/>
  <c r="B50"/>
  <c r="D50" s="1"/>
  <c r="E50"/>
  <c r="F50" s="1"/>
  <c r="E51" l="1"/>
  <c r="F51" s="1"/>
  <c r="A52"/>
  <c r="B51"/>
  <c r="D51" s="1"/>
  <c r="AO62"/>
  <c r="AO63" l="1"/>
  <c r="E52"/>
  <c r="F52" s="1"/>
  <c r="A53"/>
  <c r="B52"/>
  <c r="D52" s="1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B53"/>
  <c r="D53" s="1"/>
  <c r="E53"/>
  <c r="F53" s="1"/>
  <c r="AO64"/>
  <c r="AO65" l="1"/>
  <c r="AO66" l="1"/>
  <c r="AO67" l="1"/>
  <c r="AO68" l="1"/>
  <c r="AO69" l="1"/>
  <c r="AO70" l="1"/>
  <c r="AO71" l="1"/>
  <c r="AO72" l="1"/>
  <c r="AO73" l="1"/>
  <c r="AO74" l="1"/>
  <c r="AO75" l="1"/>
  <c r="AO76" l="1"/>
  <c r="AO77" l="1"/>
  <c r="AO78" l="1"/>
  <c r="AO79" l="1"/>
  <c r="AO80" l="1"/>
  <c r="AO81" s="1"/>
  <c r="AO82" s="1"/>
  <c r="AO83" s="1"/>
  <c r="AO84" s="1"/>
  <c r="AO85" s="1"/>
  <c r="AO86" s="1"/>
  <c r="AO87" s="1"/>
  <c r="AO88" s="1"/>
  <c r="AO89" s="1"/>
  <c r="AO90" s="1"/>
  <c r="AO91" s="1"/>
  <c r="AO92" s="1"/>
  <c r="AO93" s="1"/>
  <c r="AK40" l="1"/>
  <c r="AK41" l="1"/>
  <c r="AK42" l="1"/>
  <c r="AK43" s="1"/>
  <c r="AK44" s="1"/>
  <c r="AK45" s="1"/>
  <c r="AK46" s="1"/>
  <c r="AK47" s="1"/>
  <c r="AK48" s="1"/>
  <c r="AK49" s="1"/>
  <c r="AK50" s="1"/>
  <c r="AK51" s="1"/>
  <c r="AK52" s="1"/>
  <c r="AK53" s="1"/>
  <c r="AK54" s="1"/>
  <c r="AK55" s="1"/>
  <c r="AK56" s="1"/>
  <c r="AK57" s="1"/>
  <c r="AK58" s="1"/>
  <c r="AK59" s="1"/>
  <c r="AK60" s="1"/>
  <c r="AK61" s="1"/>
  <c r="AK62" s="1"/>
  <c r="AK63" s="1"/>
  <c r="AK64" s="1"/>
  <c r="AK65" s="1"/>
  <c r="AK66" s="1"/>
  <c r="AK67" s="1"/>
  <c r="AK68" s="1"/>
  <c r="AK69" s="1"/>
  <c r="AK70" s="1"/>
  <c r="AK71" s="1"/>
  <c r="AK72" s="1"/>
  <c r="AK73" s="1"/>
  <c r="AK74" s="1"/>
  <c r="AK75" s="1"/>
  <c r="AK76" s="1"/>
  <c r="AK77" s="1"/>
  <c r="AK78" s="1"/>
  <c r="AK79" s="1"/>
  <c r="AF46" i="1" l="1"/>
  <c r="AF47" l="1"/>
  <c r="AF48" l="1"/>
  <c r="AF49" l="1"/>
  <c r="AF50" l="1"/>
  <c r="AF51" s="1"/>
  <c r="AF52" s="1"/>
  <c r="AF53" s="1"/>
  <c r="AF54" s="1"/>
  <c r="AF55" s="1"/>
  <c r="AF56" s="1"/>
  <c r="AF57" s="1"/>
  <c r="AF58" s="1"/>
  <c r="AF59" s="1"/>
</calcChain>
</file>

<file path=xl/comments1.xml><?xml version="1.0" encoding="utf-8"?>
<comments xmlns="http://schemas.openxmlformats.org/spreadsheetml/2006/main">
  <authors>
    <author>Brandt, Sky M (DFG)</author>
  </authors>
  <commentList>
    <comment ref="AF55" authorId="0">
      <text>
        <r>
          <rPr>
            <b/>
            <sz val="9"/>
            <color indexed="81"/>
            <rFont val="Tahoma"/>
            <family val="2"/>
          </rPr>
          <t>Brandt, Sky M (DFG):</t>
        </r>
        <r>
          <rPr>
            <sz val="9"/>
            <color indexed="81"/>
            <rFont val="Tahoma"/>
            <family val="2"/>
          </rPr>
          <t xml:space="preserve">
hard entered. Needs formula fix.</t>
        </r>
      </text>
    </comment>
  </commentList>
</comments>
</file>

<file path=xl/sharedStrings.xml><?xml version="1.0" encoding="utf-8"?>
<sst xmlns="http://schemas.openxmlformats.org/spreadsheetml/2006/main" count="1383" uniqueCount="185">
  <si>
    <t>2013 Daily and Cumulative CHINOOK salmon test fishery CPUE, escapements and fish wheel catches.</t>
  </si>
  <si>
    <t>Preliminary project information, subject to change</t>
  </si>
  <si>
    <t>Big Eddy and Middle Mouth Lower Yukon Test Fishery (Set) - ADF&amp;G &amp; YDFDA</t>
  </si>
  <si>
    <t>Pilot Station Sonar - ADF&amp;G</t>
  </si>
  <si>
    <t>Andreafsky River Weir - USFWS</t>
  </si>
  <si>
    <t xml:space="preserve">Gisasa River Weir - USFWS </t>
  </si>
  <si>
    <t>Henshaw Weir - TCC</t>
  </si>
  <si>
    <t>Chena River Tower - ADF&amp;G</t>
  </si>
  <si>
    <t>Salcha River Tower - BSFA</t>
  </si>
  <si>
    <t>Goodpaster River Tower - BSFA</t>
  </si>
  <si>
    <t>Nenana Test Fish Wheel - ADF&amp;G</t>
  </si>
  <si>
    <r>
      <t>Rapids Test Fish Wheel - Zuray</t>
    </r>
    <r>
      <rPr>
        <b/>
        <vertAlign val="superscript"/>
        <sz val="16"/>
        <color theme="1"/>
        <rFont val="Times New Roman"/>
        <family val="1"/>
      </rPr>
      <t xml:space="preserve"> </t>
    </r>
  </si>
  <si>
    <t>Eagle Sonar - ADF&amp;G</t>
  </si>
  <si>
    <t>Escapement Goal 2,100 to 4,900 (SEG)</t>
  </si>
  <si>
    <t>Escapement Goal 2,800 to 5,700 (BEG)</t>
  </si>
  <si>
    <t>Escapement Goal 3,300 to 6,500 (BEG)</t>
  </si>
  <si>
    <t>Border Escapement Goal 42,500 to 55,000 (IMEG) + Canadian TAC</t>
  </si>
  <si>
    <t>Daily Catch</t>
  </si>
  <si>
    <t>Daily CPUE</t>
  </si>
  <si>
    <t>Cumulative CPUE</t>
  </si>
  <si>
    <r>
      <t xml:space="preserve">Average Cumulative CPUE </t>
    </r>
    <r>
      <rPr>
        <vertAlign val="superscript"/>
        <sz val="16"/>
        <color theme="1"/>
        <rFont val="Times New Roman"/>
        <family val="1"/>
      </rPr>
      <t>a</t>
    </r>
  </si>
  <si>
    <r>
      <t xml:space="preserve">Average Late Years Cumulative CPUE </t>
    </r>
    <r>
      <rPr>
        <vertAlign val="superscript"/>
        <sz val="16"/>
        <color theme="1"/>
        <rFont val="Times New Roman"/>
        <family val="1"/>
      </rPr>
      <t>b</t>
    </r>
  </si>
  <si>
    <t>Daily Counts</t>
  </si>
  <si>
    <t>Cumulative Counts</t>
  </si>
  <si>
    <r>
      <t xml:space="preserve">Average Cumulative Counts </t>
    </r>
    <r>
      <rPr>
        <vertAlign val="superscript"/>
        <sz val="16"/>
        <color theme="1"/>
        <rFont val="Times New Roman"/>
        <family val="1"/>
      </rPr>
      <t>c</t>
    </r>
  </si>
  <si>
    <r>
      <t xml:space="preserve">Average Late Years </t>
    </r>
    <r>
      <rPr>
        <vertAlign val="superscript"/>
        <sz val="16"/>
        <color theme="1"/>
        <rFont val="Times New Roman"/>
        <family val="1"/>
      </rPr>
      <t>d</t>
    </r>
  </si>
  <si>
    <t>Date</t>
  </si>
  <si>
    <t>Daily Expanded</t>
  </si>
  <si>
    <t>e</t>
  </si>
  <si>
    <t>f</t>
  </si>
  <si>
    <t>g</t>
  </si>
  <si>
    <t>h</t>
  </si>
  <si>
    <t>i</t>
  </si>
  <si>
    <r>
      <t>Note</t>
    </r>
    <r>
      <rPr>
        <sz val="14"/>
        <color theme="1"/>
        <rFont val="Times New Roman"/>
        <family val="1"/>
      </rPr>
      <t>: Only Big Eddy Site 2 and both Middle Mouth sites in operation for the season.</t>
    </r>
  </si>
  <si>
    <r>
      <rPr>
        <vertAlign val="superscript"/>
        <sz val="14"/>
        <color theme="1"/>
        <rFont val="Times New Roman"/>
        <family val="1"/>
      </rPr>
      <t xml:space="preserve">h </t>
    </r>
    <r>
      <rPr>
        <sz val="14"/>
        <color theme="1"/>
        <rFont val="Times New Roman"/>
        <family val="1"/>
      </rPr>
      <t xml:space="preserve">No counts due to high water and poor visibility.  </t>
    </r>
  </si>
  <si>
    <r>
      <rPr>
        <vertAlign val="superscript"/>
        <sz val="14"/>
        <color theme="1"/>
        <rFont val="Times New Roman"/>
        <family val="1"/>
      </rPr>
      <t>g</t>
    </r>
    <r>
      <rPr>
        <sz val="14"/>
        <color theme="1"/>
        <rFont val="Times New Roman"/>
        <family val="1"/>
      </rPr>
      <t xml:space="preserve"> Not a full day of counts.</t>
    </r>
  </si>
  <si>
    <r>
      <rPr>
        <vertAlign val="superscript"/>
        <sz val="14"/>
        <color theme="1"/>
        <rFont val="Times New Roman"/>
        <family val="1"/>
      </rPr>
      <t>a</t>
    </r>
    <r>
      <rPr>
        <sz val="14"/>
        <color theme="1"/>
        <rFont val="Times New Roman"/>
        <family val="1"/>
      </rPr>
      <t xml:space="preserve"> Average cumulative includes years 1998-2000, 2002-2008, and 2011.</t>
    </r>
  </si>
  <si>
    <r>
      <t xml:space="preserve">c </t>
    </r>
    <r>
      <rPr>
        <sz val="14"/>
        <color theme="1"/>
        <rFont val="Times New Roman"/>
        <family val="1"/>
      </rPr>
      <t>Average includes 1995, 1997, 2000, 2002-2008 and 2010-2012</t>
    </r>
  </si>
  <si>
    <r>
      <rPr>
        <vertAlign val="superscript"/>
        <sz val="14"/>
        <color theme="1"/>
        <rFont val="Times New Roman"/>
        <family val="1"/>
      </rPr>
      <t>i</t>
    </r>
    <r>
      <rPr>
        <sz val="14"/>
        <color theme="1"/>
        <rFont val="Times New Roman"/>
        <family val="1"/>
      </rPr>
      <t xml:space="preserve"> Data unavailable.</t>
    </r>
  </si>
  <si>
    <r>
      <rPr>
        <vertAlign val="superscript"/>
        <sz val="14"/>
        <color theme="1"/>
        <rFont val="Times New Roman"/>
        <family val="1"/>
      </rPr>
      <t>b</t>
    </r>
    <r>
      <rPr>
        <sz val="14"/>
        <color theme="1"/>
        <rFont val="Times New Roman"/>
        <family val="1"/>
      </rPr>
      <t xml:space="preserve"> Late average includes years 1992, 1999, 2006 and 2010.</t>
    </r>
  </si>
  <si>
    <r>
      <rPr>
        <vertAlign val="superscript"/>
        <sz val="14"/>
        <color theme="1"/>
        <rFont val="Times New Roman"/>
        <family val="1"/>
      </rPr>
      <t xml:space="preserve">d </t>
    </r>
    <r>
      <rPr>
        <sz val="14"/>
        <color theme="1"/>
        <rFont val="Times New Roman"/>
        <family val="1"/>
      </rPr>
      <t>Late average includes  1999, 2001, 2006, 2010 and  2012</t>
    </r>
  </si>
  <si>
    <r>
      <rPr>
        <vertAlign val="superscript"/>
        <sz val="14"/>
        <color theme="1"/>
        <rFont val="Times New Roman"/>
        <family val="1"/>
      </rPr>
      <t>e</t>
    </r>
    <r>
      <rPr>
        <sz val="14"/>
        <color theme="1"/>
        <rFont val="Times New Roman"/>
        <family val="1"/>
      </rPr>
      <t xml:space="preserve"> Only Big Eddy Site 2 in operation.</t>
    </r>
  </si>
  <si>
    <r>
      <t xml:space="preserve">f </t>
    </r>
    <r>
      <rPr>
        <sz val="14"/>
        <color theme="1"/>
        <rFont val="Times New Roman"/>
        <family val="1"/>
      </rPr>
      <t>Only right bank sonar operational.</t>
    </r>
  </si>
  <si>
    <t>2013 Daily and cumulative summer CHUM salmon test fishery CPUE, escapements and fish wheel catches.</t>
  </si>
  <si>
    <t xml:space="preserve">Preliminary project information, subject to change. </t>
  </si>
  <si>
    <r>
      <t>Offshore Test Fishery - ADF&amp;G YDFDA</t>
    </r>
    <r>
      <rPr>
        <b/>
        <vertAlign val="superscript"/>
        <sz val="16"/>
        <color theme="1"/>
        <rFont val="Times New Roman"/>
        <family val="2"/>
      </rPr>
      <t xml:space="preserve"> </t>
    </r>
  </si>
  <si>
    <t>Big Eddy and Middle Mouth Lower Yukon Test Fishery (Drift) - ADF&amp;G and YDFDA</t>
  </si>
  <si>
    <t xml:space="preserve">Pilot Station Sonar - ADF&amp;G </t>
  </si>
  <si>
    <t>Anvik River Sonar - ADF&amp;G</t>
  </si>
  <si>
    <t>Gisasa River Weir - USFWS</t>
  </si>
  <si>
    <t>Salcha River Tower - BFSA</t>
  </si>
  <si>
    <t xml:space="preserve">Rapids Test Fish Wheel - Zuray </t>
  </si>
  <si>
    <t>Escapement Goal &gt; 40,000 (SEG)</t>
  </si>
  <si>
    <t>Escapement Goal 350,000-700,000 (BEG)</t>
  </si>
  <si>
    <r>
      <t>Median Cumulative Counts</t>
    </r>
    <r>
      <rPr>
        <vertAlign val="superscript"/>
        <sz val="16"/>
        <color theme="1"/>
        <rFont val="Times New Roman"/>
        <family val="2"/>
      </rPr>
      <t xml:space="preserve"> a</t>
    </r>
  </si>
  <si>
    <t>b,c</t>
  </si>
  <si>
    <t>b</t>
  </si>
  <si>
    <t>d</t>
  </si>
  <si>
    <t>d,g</t>
  </si>
  <si>
    <t>-</t>
  </si>
  <si>
    <r>
      <rPr>
        <vertAlign val="superscript"/>
        <sz val="14"/>
        <color theme="1"/>
        <rFont val="Times New Roman"/>
        <family val="2"/>
      </rPr>
      <t>b</t>
    </r>
    <r>
      <rPr>
        <sz val="14"/>
        <color theme="1"/>
        <rFont val="Times New Roman"/>
        <family val="2"/>
      </rPr>
      <t xml:space="preserve"> Only Big Eddy operational</t>
    </r>
  </si>
  <si>
    <r>
      <rPr>
        <vertAlign val="superscript"/>
        <sz val="14"/>
        <color theme="1"/>
        <rFont val="Times New Roman"/>
        <family val="2"/>
      </rPr>
      <t>a</t>
    </r>
    <r>
      <rPr>
        <sz val="14"/>
        <color theme="1"/>
        <rFont val="Times New Roman"/>
        <family val="2"/>
      </rPr>
      <t xml:space="preserve"> Median cumulative includes years 2006-2008 and 2010-2012.</t>
    </r>
  </si>
  <si>
    <r>
      <rPr>
        <vertAlign val="superscript"/>
        <sz val="14"/>
        <color theme="1"/>
        <rFont val="Times New Roman"/>
        <family val="1"/>
      </rPr>
      <t xml:space="preserve">i </t>
    </r>
    <r>
      <rPr>
        <sz val="14"/>
        <color theme="1"/>
        <rFont val="Times New Roman"/>
        <family val="1"/>
      </rPr>
      <t xml:space="preserve">No counts due to high water and poor visibility.  </t>
    </r>
  </si>
  <si>
    <r>
      <rPr>
        <vertAlign val="superscript"/>
        <sz val="14"/>
        <color theme="1"/>
        <rFont val="Times New Roman"/>
        <family val="1"/>
      </rPr>
      <t>e</t>
    </r>
    <r>
      <rPr>
        <sz val="14"/>
        <color theme="1"/>
        <rFont val="Times New Roman"/>
        <family val="2"/>
      </rPr>
      <t xml:space="preserve"> Not a full day of counting.</t>
    </r>
  </si>
  <si>
    <r>
      <rPr>
        <vertAlign val="superscript"/>
        <sz val="14"/>
        <color theme="1"/>
        <rFont val="Times New Roman"/>
        <family val="2"/>
      </rPr>
      <t>c</t>
    </r>
    <r>
      <rPr>
        <sz val="14"/>
        <color theme="1"/>
        <rFont val="Times New Roman"/>
        <family val="2"/>
      </rPr>
      <t xml:space="preserve"> Only two drifts conducted.</t>
    </r>
  </si>
  <si>
    <r>
      <rPr>
        <vertAlign val="superscript"/>
        <sz val="14"/>
        <color theme="1"/>
        <rFont val="Times New Roman"/>
        <family val="2"/>
      </rPr>
      <t>d</t>
    </r>
    <r>
      <rPr>
        <sz val="14"/>
        <color theme="1"/>
        <rFont val="Times New Roman"/>
        <family val="2"/>
      </rPr>
      <t xml:space="preserve"> Only two drifts conducted at Middle Mouth</t>
    </r>
  </si>
  <si>
    <r>
      <rPr>
        <vertAlign val="superscript"/>
        <sz val="14"/>
        <color theme="1"/>
        <rFont val="Times New Roman"/>
        <family val="1"/>
      </rPr>
      <t>f</t>
    </r>
    <r>
      <rPr>
        <sz val="14"/>
        <color theme="1"/>
        <rFont val="Times New Roman"/>
        <family val="2"/>
      </rPr>
      <t xml:space="preserve"> Evening drifts at Big Eddy canceled due to high winds.</t>
    </r>
  </si>
  <si>
    <r>
      <rPr>
        <vertAlign val="superscript"/>
        <sz val="14"/>
        <color theme="1"/>
        <rFont val="Times New Roman"/>
        <family val="1"/>
      </rPr>
      <t>g</t>
    </r>
    <r>
      <rPr>
        <sz val="14"/>
        <color theme="1"/>
        <rFont val="Times New Roman"/>
        <family val="2"/>
      </rPr>
      <t xml:space="preserve"> Only two drifts conducted at Big Eddy.</t>
    </r>
  </si>
  <si>
    <r>
      <rPr>
        <vertAlign val="superscript"/>
        <sz val="14"/>
        <color theme="1"/>
        <rFont val="Times New Roman"/>
        <family val="1"/>
      </rPr>
      <t>h</t>
    </r>
    <r>
      <rPr>
        <sz val="14"/>
        <color theme="1"/>
        <rFont val="Times New Roman"/>
        <family val="2"/>
      </rPr>
      <t xml:space="preserve"> Only one drift conducted at Big Eddy.</t>
    </r>
  </si>
  <si>
    <t>Community</t>
  </si>
  <si>
    <t>RIVER  MILES</t>
  </si>
  <si>
    <t>DAYS BETWEEN SITES</t>
  </si>
  <si>
    <t>EARLY FISH</t>
  </si>
  <si>
    <t>PULSE 1</t>
  </si>
  <si>
    <t>PULSE 2</t>
  </si>
  <si>
    <t>PULSE 3</t>
  </si>
  <si>
    <t>PULSE 4</t>
  </si>
  <si>
    <t>PULSE 5</t>
  </si>
  <si>
    <t>PULSE 6</t>
  </si>
  <si>
    <t>Number of Days</t>
  </si>
  <si>
    <t>Pulse Dates at Pilot</t>
  </si>
  <si>
    <t xml:space="preserve"> </t>
  </si>
  <si>
    <t>Emmonak CPUE</t>
  </si>
  <si>
    <t>Pilot Station Passage</t>
  </si>
  <si>
    <t>Fish per CPUE Point</t>
  </si>
  <si>
    <t>Travels in Miles Per Day</t>
  </si>
  <si>
    <t>Emmonak</t>
  </si>
  <si>
    <t>Mt Village</t>
  </si>
  <si>
    <t>Pilot Station</t>
  </si>
  <si>
    <t>Marshall</t>
  </si>
  <si>
    <t>Russian Mission</t>
  </si>
  <si>
    <t>Holy Cross</t>
  </si>
  <si>
    <t>Anvik</t>
  </si>
  <si>
    <t>Grayling</t>
  </si>
  <si>
    <t>Kaltag</t>
  </si>
  <si>
    <t>Koyukuk</t>
  </si>
  <si>
    <t>Galena</t>
  </si>
  <si>
    <t>Ruby</t>
  </si>
  <si>
    <t>Tanana</t>
  </si>
  <si>
    <t>Rapids</t>
  </si>
  <si>
    <t>Rampart</t>
  </si>
  <si>
    <t>Stevens Village</t>
  </si>
  <si>
    <t>Fort Yukon</t>
  </si>
  <si>
    <t>Circle</t>
  </si>
  <si>
    <t>Canadian Border</t>
  </si>
  <si>
    <t>Manley</t>
  </si>
  <si>
    <t>Kantishna</t>
  </si>
  <si>
    <t>Nenana/Toklat</t>
  </si>
  <si>
    <t>Salcha River</t>
  </si>
  <si>
    <t>Delta River</t>
  </si>
  <si>
    <t>Bluff Cabin Slough</t>
  </si>
  <si>
    <t>Koyukuk River Chinook Salmon</t>
  </si>
  <si>
    <t>508 to 1142</t>
  </si>
  <si>
    <t>18 Days Mouth to Forks</t>
  </si>
  <si>
    <t>Approximate Location of Summer Chum Pulses by Date Past Pilot Station Continuing Up the Yukon River, 2013.</t>
  </si>
  <si>
    <t>RIVER MILES</t>
  </si>
  <si>
    <t>Pulse Dates</t>
  </si>
  <si>
    <t>Travel in miles per day</t>
  </si>
  <si>
    <t>Mt. Village</t>
  </si>
  <si>
    <t>Koyukuk River Chum Salmon</t>
  </si>
  <si>
    <t>20 Days Mouth to Forks</t>
  </si>
  <si>
    <t>Preliminary summer season commercial harvest summary, Yukon Area, 2013.</t>
  </si>
  <si>
    <t>Data are preliminary</t>
  </si>
  <si>
    <t>District 1</t>
  </si>
  <si>
    <t>Chinook Salmon</t>
  </si>
  <si>
    <t>Summer Chum Salmon</t>
  </si>
  <si>
    <t>Percent Chinook</t>
  </si>
  <si>
    <t>Period</t>
  </si>
  <si>
    <t>Starting Time</t>
  </si>
  <si>
    <t>Start Date</t>
  </si>
  <si>
    <t>Ending Time</t>
  </si>
  <si>
    <t>End Date</t>
  </si>
  <si>
    <t>Hours Fished</t>
  </si>
  <si>
    <t>Gear</t>
  </si>
  <si>
    <t>Number of Fishermen</t>
  </si>
  <si>
    <t>Caught and Released</t>
  </si>
  <si>
    <t>Caught but not sold</t>
  </si>
  <si>
    <t>Number</t>
  </si>
  <si>
    <t>Pounds</t>
  </si>
  <si>
    <t>Average Weight</t>
  </si>
  <si>
    <t>a</t>
  </si>
  <si>
    <t>BS/DN</t>
  </si>
  <si>
    <t xml:space="preserve">b </t>
  </si>
  <si>
    <t>Unrestricted Mesh Subtotal:</t>
  </si>
  <si>
    <t>TOTALS:</t>
  </si>
  <si>
    <t>Restricted Mesh Subtotal:</t>
  </si>
  <si>
    <t>District 1 Subtotals:</t>
  </si>
  <si>
    <t>Current as of:</t>
  </si>
  <si>
    <t>Unique Permits Fished</t>
  </si>
  <si>
    <t>District 2</t>
  </si>
  <si>
    <t>Number of Fisherman</t>
  </si>
  <si>
    <t>District 2 Subtotal:</t>
  </si>
  <si>
    <t>Lower Yukon Area - Summer Season</t>
  </si>
  <si>
    <t>Districts 1 and 2 Subtotal:</t>
  </si>
  <si>
    <t xml:space="preserve">Number </t>
  </si>
  <si>
    <t>BS=BEACH SEINE, DN=DIP NET</t>
  </si>
  <si>
    <t>U=UNRESTRICTED, R=6" MAXIMUM MESH SIZE</t>
  </si>
  <si>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 Beach seine and dip net only.  Chinook salmon must be released alive.</t>
    </r>
  </si>
  <si>
    <r>
      <rPr>
        <vertAlign val="superscript"/>
        <sz val="12"/>
        <rFont val="Times New Roman"/>
        <family val="1"/>
      </rPr>
      <t xml:space="preserve">b </t>
    </r>
    <r>
      <rPr>
        <sz val="12"/>
        <rFont val="Times New Roman"/>
        <family val="1"/>
      </rPr>
      <t>Mesh size is restricted to 5.5 inch mesh not to exceed 30 meshes in depth.</t>
    </r>
  </si>
  <si>
    <r>
      <rPr>
        <vertAlign val="super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The area open  to commercial fishing is the South Mouth area down river of the lower point of Head of Passes to Chris Point within District 1</t>
    </r>
  </si>
  <si>
    <t>District 4</t>
  </si>
  <si>
    <t xml:space="preserve">Period </t>
  </si>
  <si>
    <t>End Start</t>
  </si>
  <si>
    <t>4-A</t>
  </si>
  <si>
    <t>FW</t>
  </si>
  <si>
    <t>District 4 Subtotal:</t>
  </si>
  <si>
    <t>FW=Fish Wheel</t>
  </si>
  <si>
    <t>d Commerical is Fish Wheel only.  All Chinook salmon must be released alive.</t>
  </si>
  <si>
    <t>Subdistricts 6-A, 6-B and 6-C</t>
  </si>
  <si>
    <t xml:space="preserve">Fish Wheel </t>
  </si>
  <si>
    <t>6A</t>
  </si>
  <si>
    <t>6BC</t>
  </si>
  <si>
    <t>District 6 Subtotal:</t>
  </si>
  <si>
    <t>Upper Yukon Area - Summer Season</t>
  </si>
  <si>
    <t>Districts 4 and 6 Subtotals:</t>
  </si>
  <si>
    <t>Yukon Area-Summer Season</t>
  </si>
  <si>
    <t>Districts 1 through 6 Total:</t>
  </si>
  <si>
    <t>Approximate Location of Chinook Salmon Pulses by Date of the Pulse Past Emmonak Continuing Up the Yukon River, 2013.</t>
  </si>
  <si>
    <t>Approximate Location of Chinook Salmon Pulses by Date of the Pulse Past Emmonak Continuing Up the Tanana River, 2013.</t>
  </si>
  <si>
    <t>Spawning Grounds</t>
  </si>
  <si>
    <t>Kantishna River</t>
  </si>
  <si>
    <t>Melozitna River</t>
  </si>
  <si>
    <t>Nulato</t>
  </si>
  <si>
    <t>Tanana River</t>
  </si>
  <si>
    <t>Whiskey Creek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</si>
</sst>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\-"/>
    <numFmt numFmtId="165" formatCode="[$-409]d\-mmm;@"/>
    <numFmt numFmtId="166" formatCode="0.0"/>
    <numFmt numFmtId="167" formatCode="0.0%"/>
    <numFmt numFmtId="168" formatCode="#,##0.0"/>
    <numFmt numFmtId="169" formatCode="&quot;$&quot;#,##0\ ;\(&quot;$&quot;#,##0\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2"/>
    </font>
    <font>
      <b/>
      <sz val="16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6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color theme="9" tint="-0.249977111117893"/>
      <name val="Times New Roman"/>
      <family val="1"/>
    </font>
    <font>
      <sz val="12"/>
      <name val="SWISS"/>
    </font>
    <font>
      <vertAlign val="superscript"/>
      <sz val="16"/>
      <name val="Times New Roman"/>
      <family val="1"/>
    </font>
    <font>
      <sz val="10"/>
      <name val="Times New Roman"/>
      <family val="1"/>
    </font>
    <font>
      <sz val="16"/>
      <color theme="0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2"/>
    </font>
    <font>
      <b/>
      <sz val="16"/>
      <color theme="1"/>
      <name val="Times New Roman"/>
      <family val="2"/>
    </font>
    <font>
      <b/>
      <vertAlign val="superscript"/>
      <sz val="16"/>
      <color theme="1"/>
      <name val="Times New Roman"/>
      <family val="2"/>
    </font>
    <font>
      <sz val="14"/>
      <color theme="1"/>
      <name val="Times New Roman"/>
      <family val="2"/>
    </font>
    <font>
      <vertAlign val="superscript"/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name val="Times New Roman"/>
      <family val="2"/>
    </font>
    <font>
      <sz val="16"/>
      <color rgb="FF00B050"/>
      <name val="Times New Roman"/>
      <family val="2"/>
    </font>
    <font>
      <b/>
      <sz val="16"/>
      <name val="Times New Roman"/>
      <family val="2"/>
    </font>
    <font>
      <vertAlign val="superscript"/>
      <sz val="16"/>
      <name val="Times New Roman"/>
      <family val="2"/>
    </font>
    <font>
      <vertAlign val="superscript"/>
      <sz val="16"/>
      <color theme="0"/>
      <name val="Times New Roman"/>
      <family val="2"/>
    </font>
    <font>
      <vertAlign val="superscript"/>
      <sz val="14"/>
      <color theme="1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3333CC"/>
      <name val="Times New Roman"/>
      <family val="1"/>
    </font>
    <font>
      <sz val="12"/>
      <name val="Arial"/>
      <family val="2"/>
    </font>
    <font>
      <sz val="10"/>
      <color rgb="FF7030A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color rgb="FF3333CC"/>
      <name val="Calibri"/>
      <family val="2"/>
      <scheme val="minor"/>
    </font>
    <font>
      <sz val="12"/>
      <name val="Times New Roman"/>
      <family val="2"/>
    </font>
    <font>
      <b/>
      <sz val="11"/>
      <name val="Times New Roman"/>
      <family val="1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Times New Roman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0"/>
      <color rgb="FF3F3F76"/>
      <name val="Times New Roman"/>
      <family val="2"/>
    </font>
    <font>
      <sz val="11"/>
      <color indexed="52"/>
      <name val="Calibri"/>
      <family val="2"/>
    </font>
    <font>
      <sz val="10"/>
      <color rgb="FFFA7D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rgb="FF3F3F3F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Times New Roman"/>
      <family val="2"/>
    </font>
    <font>
      <sz val="11"/>
      <color indexed="10"/>
      <name val="Calibri"/>
      <family val="2"/>
    </font>
    <font>
      <sz val="10"/>
      <color rgb="FFFF0000"/>
      <name val="Times New Roman"/>
      <family val="2"/>
    </font>
    <font>
      <sz val="11"/>
      <color rgb="FF00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4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31" fillId="0" borderId="0"/>
    <xf numFmtId="0" fontId="34" fillId="0" borderId="0"/>
    <xf numFmtId="0" fontId="3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41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6" fillId="44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6" fillId="4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6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6" fillId="4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4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6" fillId="4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6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6" fillId="4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6" fillId="5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7" fillId="51" borderId="0" applyNumberFormat="0" applyBorder="0" applyAlignment="0" applyProtection="0"/>
    <xf numFmtId="0" fontId="78" fillId="12" borderId="0" applyNumberFormat="0" applyBorder="0" applyAlignment="0" applyProtection="0"/>
    <xf numFmtId="0" fontId="16" fillId="12" borderId="0" applyNumberFormat="0" applyBorder="0" applyAlignment="0" applyProtection="0"/>
    <xf numFmtId="0" fontId="77" fillId="48" borderId="0" applyNumberFormat="0" applyBorder="0" applyAlignment="0" applyProtection="0"/>
    <xf numFmtId="0" fontId="78" fillId="16" borderId="0" applyNumberFormat="0" applyBorder="0" applyAlignment="0" applyProtection="0"/>
    <xf numFmtId="0" fontId="16" fillId="16" borderId="0" applyNumberFormat="0" applyBorder="0" applyAlignment="0" applyProtection="0"/>
    <xf numFmtId="0" fontId="77" fillId="49" borderId="0" applyNumberFormat="0" applyBorder="0" applyAlignment="0" applyProtection="0"/>
    <xf numFmtId="0" fontId="78" fillId="20" borderId="0" applyNumberFormat="0" applyBorder="0" applyAlignment="0" applyProtection="0"/>
    <xf numFmtId="0" fontId="16" fillId="20" borderId="0" applyNumberFormat="0" applyBorder="0" applyAlignment="0" applyProtection="0"/>
    <xf numFmtId="0" fontId="77" fillId="52" borderId="0" applyNumberFormat="0" applyBorder="0" applyAlignment="0" applyProtection="0"/>
    <xf numFmtId="0" fontId="78" fillId="24" borderId="0" applyNumberFormat="0" applyBorder="0" applyAlignment="0" applyProtection="0"/>
    <xf numFmtId="0" fontId="16" fillId="24" borderId="0" applyNumberFormat="0" applyBorder="0" applyAlignment="0" applyProtection="0"/>
    <xf numFmtId="0" fontId="77" fillId="53" borderId="0" applyNumberFormat="0" applyBorder="0" applyAlignment="0" applyProtection="0"/>
    <xf numFmtId="0" fontId="78" fillId="28" borderId="0" applyNumberFormat="0" applyBorder="0" applyAlignment="0" applyProtection="0"/>
    <xf numFmtId="0" fontId="16" fillId="28" borderId="0" applyNumberFormat="0" applyBorder="0" applyAlignment="0" applyProtection="0"/>
    <xf numFmtId="0" fontId="77" fillId="54" borderId="0" applyNumberFormat="0" applyBorder="0" applyAlignment="0" applyProtection="0"/>
    <xf numFmtId="0" fontId="78" fillId="32" borderId="0" applyNumberFormat="0" applyBorder="0" applyAlignment="0" applyProtection="0"/>
    <xf numFmtId="0" fontId="16" fillId="32" borderId="0" applyNumberFormat="0" applyBorder="0" applyAlignment="0" applyProtection="0"/>
    <xf numFmtId="0" fontId="77" fillId="55" borderId="0" applyNumberFormat="0" applyBorder="0" applyAlignment="0" applyProtection="0"/>
    <xf numFmtId="0" fontId="78" fillId="9" borderId="0" applyNumberFormat="0" applyBorder="0" applyAlignment="0" applyProtection="0"/>
    <xf numFmtId="0" fontId="16" fillId="9" borderId="0" applyNumberFormat="0" applyBorder="0" applyAlignment="0" applyProtection="0"/>
    <xf numFmtId="0" fontId="77" fillId="56" borderId="0" applyNumberFormat="0" applyBorder="0" applyAlignment="0" applyProtection="0"/>
    <xf numFmtId="0" fontId="78" fillId="13" borderId="0" applyNumberFormat="0" applyBorder="0" applyAlignment="0" applyProtection="0"/>
    <xf numFmtId="0" fontId="16" fillId="13" borderId="0" applyNumberFormat="0" applyBorder="0" applyAlignment="0" applyProtection="0"/>
    <xf numFmtId="0" fontId="77" fillId="57" borderId="0" applyNumberFormat="0" applyBorder="0" applyAlignment="0" applyProtection="0"/>
    <xf numFmtId="0" fontId="78" fillId="17" borderId="0" applyNumberFormat="0" applyBorder="0" applyAlignment="0" applyProtection="0"/>
    <xf numFmtId="0" fontId="16" fillId="17" borderId="0" applyNumberFormat="0" applyBorder="0" applyAlignment="0" applyProtection="0"/>
    <xf numFmtId="0" fontId="77" fillId="52" borderId="0" applyNumberFormat="0" applyBorder="0" applyAlignment="0" applyProtection="0"/>
    <xf numFmtId="0" fontId="78" fillId="21" borderId="0" applyNumberFormat="0" applyBorder="0" applyAlignment="0" applyProtection="0"/>
    <xf numFmtId="0" fontId="16" fillId="21" borderId="0" applyNumberFormat="0" applyBorder="0" applyAlignment="0" applyProtection="0"/>
    <xf numFmtId="0" fontId="77" fillId="53" borderId="0" applyNumberFormat="0" applyBorder="0" applyAlignment="0" applyProtection="0"/>
    <xf numFmtId="0" fontId="78" fillId="25" borderId="0" applyNumberFormat="0" applyBorder="0" applyAlignment="0" applyProtection="0"/>
    <xf numFmtId="0" fontId="16" fillId="25" borderId="0" applyNumberFormat="0" applyBorder="0" applyAlignment="0" applyProtection="0"/>
    <xf numFmtId="0" fontId="77" fillId="58" borderId="0" applyNumberFormat="0" applyBorder="0" applyAlignment="0" applyProtection="0"/>
    <xf numFmtId="0" fontId="78" fillId="29" borderId="0" applyNumberFormat="0" applyBorder="0" applyAlignment="0" applyProtection="0"/>
    <xf numFmtId="0" fontId="16" fillId="29" borderId="0" applyNumberFormat="0" applyBorder="0" applyAlignment="0" applyProtection="0"/>
    <xf numFmtId="0" fontId="79" fillId="42" borderId="0" applyNumberFormat="0" applyBorder="0" applyAlignment="0" applyProtection="0"/>
    <xf numFmtId="0" fontId="80" fillId="3" borderId="0" applyNumberFormat="0" applyBorder="0" applyAlignment="0" applyProtection="0"/>
    <xf numFmtId="0" fontId="6" fillId="3" borderId="0" applyNumberFormat="0" applyBorder="0" applyAlignment="0" applyProtection="0"/>
    <xf numFmtId="0" fontId="81" fillId="3" borderId="0" applyNumberFormat="0" applyBorder="0" applyAlignment="0" applyProtection="0"/>
    <xf numFmtId="0" fontId="80" fillId="3" borderId="0" applyNumberFormat="0" applyBorder="0" applyAlignment="0" applyProtection="0"/>
    <xf numFmtId="0" fontId="81" fillId="3" borderId="0" applyNumberFormat="0" applyBorder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3" fillId="6" borderId="4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82" fillId="59" borderId="68" applyNumberFormat="0" applyAlignment="0" applyProtection="0"/>
    <xf numFmtId="0" fontId="10" fillId="6" borderId="4" applyNumberFormat="0" applyAlignment="0" applyProtection="0"/>
    <xf numFmtId="0" fontId="84" fillId="60" borderId="69" applyNumberFormat="0" applyAlignment="0" applyProtection="0"/>
    <xf numFmtId="0" fontId="85" fillId="7" borderId="7" applyNumberFormat="0" applyAlignment="0" applyProtection="0"/>
    <xf numFmtId="0" fontId="12" fillId="7" borderId="7" applyNumberFormat="0" applyAlignment="0" applyProtection="0"/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43" borderId="0" applyNumberFormat="0" applyBorder="0" applyAlignment="0" applyProtection="0"/>
    <xf numFmtId="0" fontId="90" fillId="2" borderId="0" applyNumberFormat="0" applyBorder="0" applyAlignment="0" applyProtection="0"/>
    <xf numFmtId="0" fontId="5" fillId="2" borderId="0" applyNumberFormat="0" applyBorder="0" applyAlignment="0" applyProtection="0"/>
    <xf numFmtId="0" fontId="91" fillId="0" borderId="70" applyNumberFormat="0" applyFill="0" applyAlignment="0" applyProtection="0"/>
    <xf numFmtId="0" fontId="92" fillId="0" borderId="1" applyNumberFormat="0" applyFill="0" applyAlignment="0" applyProtection="0"/>
    <xf numFmtId="0" fontId="2" fillId="0" borderId="1" applyNumberFormat="0" applyFill="0" applyAlignment="0" applyProtection="0"/>
    <xf numFmtId="0" fontId="93" fillId="0" borderId="71" applyNumberFormat="0" applyFill="0" applyAlignment="0" applyProtection="0"/>
    <xf numFmtId="0" fontId="94" fillId="0" borderId="2" applyNumberFormat="0" applyFill="0" applyAlignment="0" applyProtection="0"/>
    <xf numFmtId="0" fontId="3" fillId="0" borderId="2" applyNumberFormat="0" applyFill="0" applyAlignment="0" applyProtection="0"/>
    <xf numFmtId="0" fontId="95" fillId="0" borderId="72" applyNumberFormat="0" applyFill="0" applyAlignment="0" applyProtection="0"/>
    <xf numFmtId="0" fontId="95" fillId="0" borderId="72" applyNumberFormat="0" applyFill="0" applyAlignment="0" applyProtection="0"/>
    <xf numFmtId="0" fontId="95" fillId="0" borderId="72" applyNumberFormat="0" applyFill="0" applyAlignment="0" applyProtection="0"/>
    <xf numFmtId="0" fontId="95" fillId="0" borderId="72" applyNumberFormat="0" applyFill="0" applyAlignment="0" applyProtection="0"/>
    <xf numFmtId="0" fontId="95" fillId="0" borderId="72" applyNumberFormat="0" applyFill="0" applyAlignment="0" applyProtection="0"/>
    <xf numFmtId="0" fontId="95" fillId="0" borderId="72" applyNumberFormat="0" applyFill="0" applyAlignment="0" applyProtection="0"/>
    <xf numFmtId="0" fontId="96" fillId="0" borderId="3" applyNumberFormat="0" applyFill="0" applyAlignment="0" applyProtection="0"/>
    <xf numFmtId="0" fontId="95" fillId="0" borderId="72" applyNumberFormat="0" applyFill="0" applyAlignment="0" applyProtection="0"/>
    <xf numFmtId="0" fontId="95" fillId="0" borderId="72" applyNumberFormat="0" applyFill="0" applyAlignment="0" applyProtection="0"/>
    <xf numFmtId="0" fontId="95" fillId="0" borderId="72" applyNumberFormat="0" applyFill="0" applyAlignment="0" applyProtection="0"/>
    <xf numFmtId="0" fontId="95" fillId="0" borderId="72" applyNumberFormat="0" applyFill="0" applyAlignment="0" applyProtection="0"/>
    <xf numFmtId="0" fontId="4" fillId="0" borderId="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8" fillId="5" borderId="4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97" fillId="46" borderId="68" applyNumberFormat="0" applyAlignment="0" applyProtection="0"/>
    <xf numFmtId="0" fontId="8" fillId="5" borderId="4" applyNumberFormat="0" applyAlignment="0" applyProtection="0"/>
    <xf numFmtId="0" fontId="99" fillId="0" borderId="73" applyNumberFormat="0" applyFill="0" applyAlignment="0" applyProtection="0"/>
    <xf numFmtId="0" fontId="100" fillId="0" borderId="6" applyNumberFormat="0" applyFill="0" applyAlignment="0" applyProtection="0"/>
    <xf numFmtId="0" fontId="99" fillId="0" borderId="73" applyNumberFormat="0" applyFill="0" applyAlignment="0" applyProtection="0"/>
    <xf numFmtId="0" fontId="99" fillId="0" borderId="73" applyNumberFormat="0" applyFill="0" applyAlignment="0" applyProtection="0"/>
    <xf numFmtId="0" fontId="11" fillId="0" borderId="6" applyNumberFormat="0" applyFill="0" applyAlignment="0" applyProtection="0"/>
    <xf numFmtId="0" fontId="101" fillId="61" borderId="0" applyNumberFormat="0" applyBorder="0" applyAlignment="0" applyProtection="0"/>
    <xf numFmtId="0" fontId="102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03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1" fillId="0" borderId="0"/>
    <xf numFmtId="0" fontId="61" fillId="0" borderId="0"/>
    <xf numFmtId="0" fontId="36" fillId="0" borderId="0"/>
    <xf numFmtId="0" fontId="6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1" fillId="0" borderId="0"/>
    <xf numFmtId="0" fontId="61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1" fillId="0" borderId="0"/>
    <xf numFmtId="0" fontId="31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31" fillId="0" borderId="0"/>
    <xf numFmtId="0" fontId="31" fillId="0" borderId="0"/>
    <xf numFmtId="0" fontId="61" fillId="0" borderId="0"/>
    <xf numFmtId="0" fontId="6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1" fillId="8" borderId="8" applyNumberFormat="0" applyFont="0" applyAlignment="0" applyProtection="0"/>
    <xf numFmtId="0" fontId="31" fillId="62" borderId="74" applyNumberFormat="0" applyFont="0" applyAlignment="0" applyProtection="0"/>
    <xf numFmtId="0" fontId="1" fillId="8" borderId="8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31" fillId="62" borderId="74" applyNumberFormat="0" applyFont="0" applyAlignment="0" applyProtection="0"/>
    <xf numFmtId="0" fontId="18" fillId="8" borderId="8" applyNumberFormat="0" applyFon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7" fillId="6" borderId="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106" fillId="59" borderId="75" applyNumberFormat="0" applyAlignment="0" applyProtection="0"/>
    <xf numFmtId="0" fontId="9" fillId="6" borderId="5" applyNumberFormat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10" fillId="0" borderId="9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09" fillId="0" borderId="76" applyNumberFormat="0" applyFill="0" applyAlignment="0" applyProtection="0"/>
    <xf numFmtId="0" fontId="15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27">
    <xf numFmtId="0" fontId="0" fillId="0" borderId="0" xfId="0"/>
    <xf numFmtId="0" fontId="19" fillId="0" borderId="10" xfId="2" applyFont="1" applyBorder="1" applyProtection="1">
      <protection locked="0"/>
    </xf>
    <xf numFmtId="0" fontId="20" fillId="0" borderId="11" xfId="2" applyFont="1" applyBorder="1" applyProtection="1">
      <protection locked="0"/>
    </xf>
    <xf numFmtId="0" fontId="21" fillId="0" borderId="11" xfId="2" applyFont="1" applyBorder="1" applyAlignment="1" applyProtection="1">
      <alignment horizontal="center"/>
      <protection locked="0"/>
    </xf>
    <xf numFmtId="0" fontId="18" fillId="0" borderId="11" xfId="2" applyBorder="1" applyProtection="1">
      <protection locked="0"/>
    </xf>
    <xf numFmtId="0" fontId="22" fillId="0" borderId="12" xfId="2" applyFont="1" applyBorder="1" applyProtection="1">
      <protection locked="0"/>
    </xf>
    <xf numFmtId="0" fontId="23" fillId="0" borderId="11" xfId="2" applyFont="1" applyBorder="1" applyProtection="1">
      <protection locked="0"/>
    </xf>
    <xf numFmtId="0" fontId="18" fillId="0" borderId="13" xfId="2" applyBorder="1" applyProtection="1">
      <protection locked="0"/>
    </xf>
    <xf numFmtId="0" fontId="18" fillId="0" borderId="0" xfId="2" applyBorder="1" applyProtection="1">
      <protection locked="0"/>
    </xf>
    <xf numFmtId="0" fontId="18" fillId="0" borderId="0" xfId="2" applyProtection="1">
      <protection locked="0"/>
    </xf>
    <xf numFmtId="0" fontId="20" fillId="0" borderId="13" xfId="2" applyFont="1" applyBorder="1" applyProtection="1">
      <protection locked="0"/>
    </xf>
    <xf numFmtId="0" fontId="24" fillId="0" borderId="0" xfId="2" applyFont="1" applyBorder="1" applyAlignment="1" applyProtection="1">
      <alignment horizontal="center"/>
      <protection locked="0"/>
    </xf>
    <xf numFmtId="0" fontId="22" fillId="0" borderId="14" xfId="2" applyFont="1" applyBorder="1" applyProtection="1">
      <protection locked="0"/>
    </xf>
    <xf numFmtId="0" fontId="18" fillId="0" borderId="13" xfId="2" applyBorder="1" applyAlignment="1" applyProtection="1">
      <alignment horizontal="center"/>
      <protection locked="0"/>
    </xf>
    <xf numFmtId="0" fontId="18" fillId="0" borderId="0" xfId="2" applyBorder="1" applyAlignment="1" applyProtection="1">
      <alignment horizontal="center"/>
      <protection locked="0"/>
    </xf>
    <xf numFmtId="0" fontId="25" fillId="33" borderId="18" xfId="2" applyFont="1" applyFill="1" applyBorder="1" applyProtection="1">
      <protection locked="0"/>
    </xf>
    <xf numFmtId="0" fontId="27" fillId="33" borderId="12" xfId="2" applyFont="1" applyFill="1" applyBorder="1" applyAlignment="1" applyProtection="1">
      <alignment horizontal="center" vertical="center" wrapText="1"/>
      <protection locked="0"/>
    </xf>
    <xf numFmtId="0" fontId="27" fillId="33" borderId="18" xfId="2" applyFont="1" applyFill="1" applyBorder="1" applyAlignment="1" applyProtection="1">
      <alignment horizontal="center" vertical="center" wrapText="1"/>
      <protection locked="0"/>
    </xf>
    <xf numFmtId="0" fontId="27" fillId="33" borderId="18" xfId="2" applyFont="1" applyFill="1" applyBorder="1" applyProtection="1">
      <protection locked="0"/>
    </xf>
    <xf numFmtId="0" fontId="18" fillId="0" borderId="13" xfId="2" applyFill="1" applyBorder="1" applyProtection="1">
      <protection locked="0"/>
    </xf>
    <xf numFmtId="0" fontId="18" fillId="0" borderId="0" xfId="2" applyFill="1" applyBorder="1" applyProtection="1">
      <protection locked="0"/>
    </xf>
    <xf numFmtId="0" fontId="29" fillId="33" borderId="19" xfId="2" applyFont="1" applyFill="1" applyBorder="1" applyAlignment="1" applyProtection="1">
      <alignment horizontal="center" vertical="center"/>
      <protection locked="0"/>
    </xf>
    <xf numFmtId="0" fontId="26" fillId="33" borderId="19" xfId="2" applyFont="1" applyFill="1" applyBorder="1" applyAlignment="1" applyProtection="1">
      <alignment horizontal="center" vertical="center"/>
      <protection locked="0"/>
    </xf>
    <xf numFmtId="0" fontId="25" fillId="33" borderId="23" xfId="2" applyFont="1" applyFill="1" applyBorder="1" applyProtection="1">
      <protection locked="0"/>
    </xf>
    <xf numFmtId="0" fontId="27" fillId="33" borderId="17" xfId="2" applyFont="1" applyFill="1" applyBorder="1" applyAlignment="1" applyProtection="1">
      <alignment horizontal="center" vertical="center" wrapText="1"/>
      <protection locked="0"/>
    </xf>
    <xf numFmtId="0" fontId="27" fillId="33" borderId="23" xfId="2" applyFont="1" applyFill="1" applyBorder="1" applyAlignment="1" applyProtection="1">
      <alignment horizontal="center" vertical="center" wrapText="1"/>
      <protection locked="0"/>
    </xf>
    <xf numFmtId="0" fontId="27" fillId="33" borderId="23" xfId="2" applyFont="1" applyFill="1" applyBorder="1" applyProtection="1">
      <protection locked="0"/>
    </xf>
    <xf numFmtId="0" fontId="27" fillId="0" borderId="19" xfId="2" applyFont="1" applyBorder="1" applyProtection="1">
      <protection locked="0"/>
    </xf>
    <xf numFmtId="0" fontId="30" fillId="0" borderId="0" xfId="2" applyFont="1" applyBorder="1" applyAlignment="1" applyProtection="1">
      <alignment horizontal="center"/>
      <protection locked="0"/>
    </xf>
    <xf numFmtId="0" fontId="27" fillId="0" borderId="0" xfId="2" applyFont="1" applyBorder="1" applyProtection="1">
      <protection locked="0"/>
    </xf>
    <xf numFmtId="0" fontId="27" fillId="0" borderId="23" xfId="2" applyFont="1" applyBorder="1" applyProtection="1">
      <protection locked="0"/>
    </xf>
    <xf numFmtId="0" fontId="30" fillId="0" borderId="16" xfId="2" applyFont="1" applyBorder="1" applyAlignment="1" applyProtection="1">
      <alignment horizontal="center"/>
      <protection locked="0"/>
    </xf>
    <xf numFmtId="0" fontId="27" fillId="0" borderId="16" xfId="2" applyFont="1" applyBorder="1" applyProtection="1">
      <protection locked="0"/>
    </xf>
    <xf numFmtId="0" fontId="27" fillId="0" borderId="10" xfId="2" applyFont="1" applyBorder="1" applyProtection="1">
      <protection locked="0"/>
    </xf>
    <xf numFmtId="3" fontId="27" fillId="33" borderId="27" xfId="2" applyNumberFormat="1" applyFont="1" applyFill="1" applyBorder="1" applyAlignment="1" applyProtection="1">
      <alignment horizontal="center" vertical="center" wrapText="1"/>
      <protection locked="0"/>
    </xf>
    <xf numFmtId="3" fontId="30" fillId="33" borderId="28" xfId="2" applyNumberFormat="1" applyFont="1" applyFill="1" applyBorder="1" applyAlignment="1" applyProtection="1">
      <alignment horizontal="center"/>
      <protection locked="0"/>
    </xf>
    <xf numFmtId="3" fontId="27" fillId="33" borderId="28" xfId="2" applyNumberFormat="1" applyFont="1" applyFill="1" applyBorder="1" applyAlignment="1" applyProtection="1">
      <alignment horizontal="center" vertical="center" wrapText="1"/>
      <protection locked="0"/>
    </xf>
    <xf numFmtId="3" fontId="27" fillId="33" borderId="16" xfId="2" applyNumberFormat="1" applyFont="1" applyFill="1" applyBorder="1" applyAlignment="1" applyProtection="1">
      <alignment horizontal="center" vertical="center" wrapText="1"/>
      <protection locked="0"/>
    </xf>
    <xf numFmtId="3" fontId="27" fillId="33" borderId="29" xfId="2" applyNumberFormat="1" applyFont="1" applyFill="1" applyBorder="1" applyAlignment="1" applyProtection="1">
      <alignment horizontal="center" vertical="center" wrapText="1"/>
      <protection locked="0"/>
    </xf>
    <xf numFmtId="3" fontId="27" fillId="0" borderId="13" xfId="2" applyNumberFormat="1" applyFont="1" applyBorder="1" applyProtection="1">
      <protection locked="0"/>
    </xf>
    <xf numFmtId="3" fontId="27" fillId="0" borderId="0" xfId="2" applyNumberFormat="1" applyFont="1" applyBorder="1" applyProtection="1">
      <protection locked="0"/>
    </xf>
    <xf numFmtId="3" fontId="27" fillId="0" borderId="14" xfId="2" applyNumberFormat="1" applyFont="1" applyBorder="1" applyProtection="1">
      <protection locked="0"/>
    </xf>
    <xf numFmtId="0" fontId="27" fillId="0" borderId="13" xfId="2" applyFont="1" applyBorder="1" applyProtection="1">
      <protection locked="0"/>
    </xf>
    <xf numFmtId="0" fontId="27" fillId="0" borderId="14" xfId="2" applyFont="1" applyBorder="1" applyProtection="1">
      <protection locked="0"/>
    </xf>
    <xf numFmtId="0" fontId="27" fillId="0" borderId="11" xfId="2" applyFont="1" applyBorder="1" applyProtection="1">
      <protection locked="0"/>
    </xf>
    <xf numFmtId="0" fontId="27" fillId="0" borderId="12" xfId="2" applyFont="1" applyBorder="1" applyProtection="1">
      <protection locked="0"/>
    </xf>
    <xf numFmtId="0" fontId="27" fillId="0" borderId="19" xfId="2" applyFont="1" applyFill="1" applyBorder="1" applyProtection="1">
      <protection locked="0"/>
    </xf>
    <xf numFmtId="16" fontId="26" fillId="0" borderId="30" xfId="0" applyNumberFormat="1" applyFont="1" applyBorder="1" applyProtection="1"/>
    <xf numFmtId="3" fontId="27" fillId="0" borderId="13" xfId="2" applyNumberFormat="1" applyFont="1" applyFill="1" applyBorder="1" applyAlignment="1" applyProtection="1">
      <alignment horizontal="right"/>
    </xf>
    <xf numFmtId="3" fontId="30" fillId="0" borderId="0" xfId="2" applyNumberFormat="1" applyFont="1" applyFill="1" applyBorder="1" applyAlignment="1" applyProtection="1">
      <alignment horizontal="center" vertical="center"/>
      <protection locked="0"/>
    </xf>
    <xf numFmtId="2" fontId="27" fillId="0" borderId="0" xfId="2" applyNumberFormat="1" applyFont="1" applyFill="1" applyBorder="1" applyAlignment="1" applyProtection="1">
      <alignment horizontal="right"/>
    </xf>
    <xf numFmtId="2" fontId="27" fillId="0" borderId="11" xfId="0" applyNumberFormat="1" applyFont="1" applyFill="1" applyBorder="1" applyAlignment="1" applyProtection="1">
      <alignment horizontal="right"/>
      <protection locked="0"/>
    </xf>
    <xf numFmtId="2" fontId="32" fillId="0" borderId="0" xfId="3" applyNumberFormat="1" applyFont="1" applyBorder="1"/>
    <xf numFmtId="3" fontId="27" fillId="0" borderId="13" xfId="2" applyNumberFormat="1" applyFont="1" applyBorder="1" applyAlignment="1" applyProtection="1">
      <alignment horizontal="right"/>
      <protection locked="0"/>
    </xf>
    <xf numFmtId="3" fontId="27" fillId="0" borderId="0" xfId="2" applyNumberFormat="1" applyFont="1" applyBorder="1" applyAlignment="1" applyProtection="1">
      <alignment horizontal="right"/>
      <protection locked="0"/>
    </xf>
    <xf numFmtId="3" fontId="27" fillId="0" borderId="14" xfId="2" applyNumberFormat="1" applyFont="1" applyBorder="1" applyAlignment="1" applyProtection="1">
      <alignment horizontal="right"/>
      <protection locked="0"/>
    </xf>
    <xf numFmtId="16" fontId="26" fillId="0" borderId="31" xfId="0" applyNumberFormat="1" applyFont="1" applyBorder="1" applyProtection="1"/>
    <xf numFmtId="16" fontId="26" fillId="0" borderId="13" xfId="0" applyNumberFormat="1" applyFont="1" applyBorder="1" applyProtection="1"/>
    <xf numFmtId="3" fontId="30" fillId="0" borderId="0" xfId="2" applyNumberFormat="1" applyFont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right"/>
      <protection locked="0"/>
    </xf>
    <xf numFmtId="16" fontId="26" fillId="0" borderId="19" xfId="0" applyNumberFormat="1" applyFont="1" applyBorder="1" applyProtection="1"/>
    <xf numFmtId="3" fontId="27" fillId="0" borderId="0" xfId="2" applyNumberFormat="1" applyFont="1" applyFill="1" applyBorder="1" applyAlignment="1" applyProtection="1">
      <alignment horizontal="right"/>
      <protection locked="0"/>
    </xf>
    <xf numFmtId="3" fontId="27" fillId="0" borderId="16" xfId="2" applyNumberFormat="1" applyFont="1" applyFill="1" applyBorder="1" applyAlignment="1" applyProtection="1">
      <alignment horizontal="right"/>
      <protection locked="0"/>
    </xf>
    <xf numFmtId="3" fontId="27" fillId="0" borderId="14" xfId="2" applyNumberFormat="1" applyFont="1" applyFill="1" applyBorder="1" applyAlignment="1" applyProtection="1">
      <alignment horizontal="right"/>
      <protection locked="0"/>
    </xf>
    <xf numFmtId="3" fontId="33" fillId="33" borderId="27" xfId="2" applyNumberFormat="1" applyFont="1" applyFill="1" applyBorder="1" applyAlignment="1" applyProtection="1">
      <alignment horizontal="right"/>
    </xf>
    <xf numFmtId="3" fontId="33" fillId="33" borderId="28" xfId="2" applyNumberFormat="1" applyFont="1" applyFill="1" applyBorder="1" applyAlignment="1" applyProtection="1">
      <alignment horizontal="right"/>
      <protection locked="0"/>
    </xf>
    <xf numFmtId="3" fontId="33" fillId="33" borderId="28" xfId="2" applyNumberFormat="1" applyFont="1" applyFill="1" applyBorder="1" applyAlignment="1" applyProtection="1">
      <alignment horizontal="right"/>
    </xf>
    <xf numFmtId="3" fontId="27" fillId="33" borderId="28" xfId="2" applyNumberFormat="1" applyFont="1" applyFill="1" applyBorder="1" applyAlignment="1" applyProtection="1">
      <alignment horizontal="right"/>
      <protection locked="0"/>
    </xf>
    <xf numFmtId="3" fontId="27" fillId="33" borderId="29" xfId="2" applyNumberFormat="1" applyFont="1" applyFill="1" applyBorder="1" applyAlignment="1" applyProtection="1">
      <alignment horizontal="right"/>
      <protection locked="0"/>
    </xf>
    <xf numFmtId="3" fontId="27" fillId="0" borderId="13" xfId="2" applyNumberFormat="1" applyFont="1" applyBorder="1" applyAlignment="1" applyProtection="1">
      <alignment horizontal="right"/>
    </xf>
    <xf numFmtId="3" fontId="27" fillId="0" borderId="0" xfId="2" applyNumberFormat="1" applyFont="1" applyBorder="1" applyAlignment="1" applyProtection="1">
      <alignment horizontal="right"/>
    </xf>
    <xf numFmtId="37" fontId="32" fillId="0" borderId="0" xfId="4" applyNumberFormat="1" applyFont="1" applyBorder="1" applyAlignment="1">
      <alignment horizontal="right" vertical="center"/>
    </xf>
    <xf numFmtId="3" fontId="32" fillId="0" borderId="0" xfId="4" applyNumberFormat="1" applyFont="1" applyBorder="1" applyAlignment="1">
      <alignment vertical="center"/>
    </xf>
    <xf numFmtId="3" fontId="35" fillId="0" borderId="0" xfId="2" applyNumberFormat="1" applyFont="1" applyBorder="1" applyAlignment="1" applyProtection="1">
      <alignment horizontal="center" vertical="center"/>
      <protection locked="0"/>
    </xf>
    <xf numFmtId="3" fontId="32" fillId="0" borderId="0" xfId="2" applyNumberFormat="1" applyFont="1" applyFill="1" applyBorder="1" applyAlignment="1" applyProtection="1">
      <alignment horizontal="right"/>
      <protection locked="0"/>
    </xf>
    <xf numFmtId="3" fontId="32" fillId="0" borderId="0" xfId="2" applyNumberFormat="1" applyFont="1" applyBorder="1" applyAlignment="1" applyProtection="1">
      <alignment horizontal="right"/>
      <protection locked="0"/>
    </xf>
    <xf numFmtId="3" fontId="32" fillId="0" borderId="14" xfId="2" applyNumberFormat="1" applyFont="1" applyBorder="1" applyAlignment="1" applyProtection="1">
      <alignment horizontal="right"/>
      <protection locked="0"/>
    </xf>
    <xf numFmtId="16" fontId="19" fillId="0" borderId="19" xfId="0" applyNumberFormat="1" applyFont="1" applyBorder="1" applyProtection="1"/>
    <xf numFmtId="0" fontId="36" fillId="0" borderId="13" xfId="2" applyFont="1" applyBorder="1" applyProtection="1">
      <protection locked="0"/>
    </xf>
    <xf numFmtId="0" fontId="36" fillId="0" borderId="0" xfId="2" applyFont="1" applyBorder="1" applyProtection="1">
      <protection locked="0"/>
    </xf>
    <xf numFmtId="0" fontId="36" fillId="0" borderId="0" xfId="2" applyFont="1" applyProtection="1">
      <protection locked="0"/>
    </xf>
    <xf numFmtId="3" fontId="35" fillId="0" borderId="0" xfId="2" applyNumberFormat="1" applyFont="1" applyBorder="1" applyAlignment="1" applyProtection="1">
      <alignment horizontal="center"/>
      <protection locked="0"/>
    </xf>
    <xf numFmtId="16" fontId="19" fillId="0" borderId="13" xfId="0" applyNumberFormat="1" applyFont="1" applyBorder="1" applyProtection="1"/>
    <xf numFmtId="2" fontId="32" fillId="0" borderId="0" xfId="0" applyNumberFormat="1" applyFont="1" applyFill="1" applyBorder="1" applyAlignment="1" applyProtection="1">
      <alignment horizontal="right"/>
      <protection locked="0"/>
    </xf>
    <xf numFmtId="3" fontId="32" fillId="0" borderId="13" xfId="2" applyNumberFormat="1" applyFont="1" applyBorder="1" applyAlignment="1" applyProtection="1">
      <alignment horizontal="right"/>
      <protection locked="0"/>
    </xf>
    <xf numFmtId="3" fontId="37" fillId="0" borderId="0" xfId="2" applyNumberFormat="1" applyFont="1" applyBorder="1" applyAlignment="1" applyProtection="1">
      <alignment horizontal="right"/>
      <protection locked="0"/>
    </xf>
    <xf numFmtId="3" fontId="37" fillId="0" borderId="14" xfId="2" applyNumberFormat="1" applyFont="1" applyBorder="1" applyAlignment="1" applyProtection="1">
      <alignment horizontal="right"/>
      <protection locked="0"/>
    </xf>
    <xf numFmtId="3" fontId="27" fillId="0" borderId="13" xfId="2" applyNumberFormat="1" applyFont="1" applyFill="1" applyBorder="1" applyAlignment="1" applyProtection="1">
      <alignment horizontal="right"/>
      <protection locked="0"/>
    </xf>
    <xf numFmtId="3" fontId="32" fillId="0" borderId="13" xfId="2" applyNumberFormat="1" applyFont="1" applyBorder="1" applyAlignment="1" applyProtection="1">
      <alignment horizontal="right"/>
    </xf>
    <xf numFmtId="3" fontId="32" fillId="0" borderId="0" xfId="2" applyNumberFormat="1" applyFont="1" applyBorder="1" applyAlignment="1" applyProtection="1">
      <alignment horizontal="right"/>
    </xf>
    <xf numFmtId="3" fontId="32" fillId="0" borderId="14" xfId="2" applyNumberFormat="1" applyFont="1" applyBorder="1" applyAlignment="1" applyProtection="1">
      <alignment horizontal="right"/>
    </xf>
    <xf numFmtId="16" fontId="26" fillId="0" borderId="13" xfId="0" applyNumberFormat="1" applyFont="1" applyFill="1" applyBorder="1" applyProtection="1"/>
    <xf numFmtId="3" fontId="35" fillId="0" borderId="0" xfId="2" applyNumberFormat="1" applyFont="1" applyFill="1" applyBorder="1" applyAlignment="1" applyProtection="1">
      <alignment horizontal="center"/>
      <protection locked="0"/>
    </xf>
    <xf numFmtId="3" fontId="27" fillId="0" borderId="0" xfId="2" applyNumberFormat="1" applyFont="1" applyFill="1" applyBorder="1" applyAlignment="1" applyProtection="1">
      <alignment horizontal="right"/>
    </xf>
    <xf numFmtId="37" fontId="32" fillId="0" borderId="0" xfId="4" applyNumberFormat="1" applyFont="1" applyFill="1" applyBorder="1" applyAlignment="1">
      <alignment horizontal="right" vertical="center"/>
    </xf>
    <xf numFmtId="3" fontId="32" fillId="0" borderId="0" xfId="4" applyNumberFormat="1" applyFont="1" applyFill="1" applyBorder="1" applyAlignment="1">
      <alignment vertical="center"/>
    </xf>
    <xf numFmtId="3" fontId="32" fillId="0" borderId="14" xfId="2" applyNumberFormat="1" applyFont="1" applyFill="1" applyBorder="1" applyAlignment="1" applyProtection="1">
      <alignment horizontal="right"/>
      <protection locked="0"/>
    </xf>
    <xf numFmtId="16" fontId="26" fillId="0" borderId="19" xfId="0" applyNumberFormat="1" applyFont="1" applyFill="1" applyBorder="1" applyProtection="1"/>
    <xf numFmtId="3" fontId="37" fillId="0" borderId="0" xfId="2" applyNumberFormat="1" applyFont="1" applyFill="1" applyBorder="1" applyAlignment="1" applyProtection="1">
      <alignment horizontal="right"/>
      <protection locked="0"/>
    </xf>
    <xf numFmtId="3" fontId="37" fillId="0" borderId="14" xfId="2" applyNumberFormat="1" applyFont="1" applyFill="1" applyBorder="1" applyAlignment="1" applyProtection="1">
      <alignment horizontal="right"/>
      <protection locked="0"/>
    </xf>
    <xf numFmtId="3" fontId="32" fillId="0" borderId="13" xfId="2" applyNumberFormat="1" applyFont="1" applyFill="1" applyBorder="1" applyAlignment="1" applyProtection="1">
      <alignment horizontal="right"/>
    </xf>
    <xf numFmtId="3" fontId="32" fillId="0" borderId="0" xfId="2" applyNumberFormat="1" applyFont="1" applyFill="1" applyBorder="1" applyAlignment="1" applyProtection="1">
      <alignment horizontal="right"/>
    </xf>
    <xf numFmtId="3" fontId="32" fillId="0" borderId="14" xfId="2" applyNumberFormat="1" applyFont="1" applyFill="1" applyBorder="1" applyAlignment="1" applyProtection="1">
      <alignment horizontal="right"/>
    </xf>
    <xf numFmtId="0" fontId="36" fillId="0" borderId="13" xfId="2" applyFont="1" applyFill="1" applyBorder="1" applyProtection="1">
      <protection locked="0"/>
    </xf>
    <xf numFmtId="0" fontId="36" fillId="0" borderId="0" xfId="2" applyFont="1" applyFill="1" applyBorder="1" applyProtection="1">
      <protection locked="0"/>
    </xf>
    <xf numFmtId="0" fontId="36" fillId="0" borderId="0" xfId="2" applyFont="1" applyFill="1" applyProtection="1">
      <protection locked="0"/>
    </xf>
    <xf numFmtId="0" fontId="18" fillId="0" borderId="0" xfId="2" applyFill="1" applyProtection="1">
      <protection locked="0"/>
    </xf>
    <xf numFmtId="16" fontId="19" fillId="0" borderId="13" xfId="0" applyNumberFormat="1" applyFont="1" applyFill="1" applyBorder="1" applyProtection="1"/>
    <xf numFmtId="2" fontId="32" fillId="0" borderId="0" xfId="3" applyNumberFormat="1" applyFont="1" applyFill="1" applyBorder="1"/>
    <xf numFmtId="3" fontId="32" fillId="0" borderId="13" xfId="2" applyNumberFormat="1" applyFont="1" applyFill="1" applyBorder="1" applyAlignment="1" applyProtection="1">
      <alignment horizontal="right"/>
      <protection locked="0"/>
    </xf>
    <xf numFmtId="16" fontId="19" fillId="0" borderId="19" xfId="0" applyNumberFormat="1" applyFont="1" applyFill="1" applyBorder="1" applyProtection="1"/>
    <xf numFmtId="3" fontId="37" fillId="0" borderId="13" xfId="2" applyNumberFormat="1" applyFont="1" applyFill="1" applyBorder="1" applyAlignment="1" applyProtection="1">
      <alignment horizontal="right"/>
      <protection locked="0"/>
    </xf>
    <xf numFmtId="3" fontId="33" fillId="0" borderId="0" xfId="2" applyNumberFormat="1" applyFont="1" applyFill="1" applyBorder="1" applyAlignment="1" applyProtection="1">
      <alignment horizontal="right"/>
      <protection locked="0"/>
    </xf>
    <xf numFmtId="3" fontId="37" fillId="0" borderId="13" xfId="2" applyNumberFormat="1" applyFont="1" applyBorder="1" applyAlignment="1" applyProtection="1">
      <alignment horizontal="right"/>
      <protection locked="0"/>
    </xf>
    <xf numFmtId="3" fontId="32" fillId="33" borderId="27" xfId="2" applyNumberFormat="1" applyFont="1" applyFill="1" applyBorder="1" applyAlignment="1" applyProtection="1">
      <alignment horizontal="right"/>
      <protection locked="0"/>
    </xf>
    <xf numFmtId="3" fontId="32" fillId="33" borderId="28" xfId="2" applyNumberFormat="1" applyFont="1" applyFill="1" applyBorder="1" applyAlignment="1" applyProtection="1">
      <alignment horizontal="right"/>
      <protection locked="0"/>
    </xf>
    <xf numFmtId="3" fontId="32" fillId="33" borderId="29" xfId="2" applyNumberFormat="1" applyFont="1" applyFill="1" applyBorder="1" applyAlignment="1" applyProtection="1">
      <alignment horizontal="right"/>
      <protection locked="0"/>
    </xf>
    <xf numFmtId="3" fontId="32" fillId="0" borderId="11" xfId="2" applyNumberFormat="1" applyFont="1" applyFill="1" applyBorder="1" applyAlignment="1" applyProtection="1">
      <alignment horizontal="right"/>
      <protection locked="0"/>
    </xf>
    <xf numFmtId="3" fontId="35" fillId="0" borderId="11" xfId="2" applyNumberFormat="1" applyFont="1" applyFill="1" applyBorder="1" applyAlignment="1" applyProtection="1">
      <alignment horizontal="center"/>
      <protection locked="0"/>
    </xf>
    <xf numFmtId="3" fontId="35" fillId="0" borderId="0" xfId="2" applyNumberFormat="1" applyFont="1" applyFill="1" applyBorder="1" applyAlignment="1" applyProtection="1">
      <alignment horizontal="center"/>
    </xf>
    <xf numFmtId="3" fontId="27" fillId="0" borderId="14" xfId="2" applyNumberFormat="1" applyFont="1" applyFill="1" applyBorder="1" applyAlignment="1" applyProtection="1">
      <alignment horizontal="right"/>
    </xf>
    <xf numFmtId="3" fontId="27" fillId="0" borderId="14" xfId="2" applyNumberFormat="1" applyFont="1" applyBorder="1" applyAlignment="1" applyProtection="1">
      <alignment horizontal="right"/>
    </xf>
    <xf numFmtId="3" fontId="35" fillId="0" borderId="0" xfId="2" applyNumberFormat="1" applyFont="1" applyBorder="1" applyAlignment="1" applyProtection="1">
      <alignment horizontal="center"/>
    </xf>
    <xf numFmtId="3" fontId="37" fillId="0" borderId="27" xfId="2" applyNumberFormat="1" applyFont="1" applyFill="1" applyBorder="1" applyAlignment="1" applyProtection="1">
      <alignment horizontal="right"/>
      <protection locked="0"/>
    </xf>
    <xf numFmtId="3" fontId="37" fillId="0" borderId="28" xfId="2" applyNumberFormat="1" applyFont="1" applyFill="1" applyBorder="1" applyAlignment="1" applyProtection="1">
      <alignment horizontal="right"/>
      <protection locked="0"/>
    </xf>
    <xf numFmtId="3" fontId="37" fillId="0" borderId="29" xfId="2" applyNumberFormat="1" applyFont="1" applyFill="1" applyBorder="1" applyAlignment="1" applyProtection="1">
      <alignment horizontal="right"/>
      <protection locked="0"/>
    </xf>
    <xf numFmtId="3" fontId="32" fillId="0" borderId="27" xfId="2" applyNumberFormat="1" applyFont="1" applyFill="1" applyBorder="1" applyAlignment="1" applyProtection="1">
      <alignment horizontal="right"/>
      <protection locked="0"/>
    </xf>
    <xf numFmtId="3" fontId="32" fillId="0" borderId="28" xfId="2" applyNumberFormat="1" applyFont="1" applyFill="1" applyBorder="1" applyAlignment="1" applyProtection="1">
      <alignment horizontal="right"/>
      <protection locked="0"/>
    </xf>
    <xf numFmtId="3" fontId="32" fillId="0" borderId="29" xfId="2" applyNumberFormat="1" applyFont="1" applyFill="1" applyBorder="1" applyAlignment="1" applyProtection="1">
      <alignment horizontal="right"/>
      <protection locked="0"/>
    </xf>
    <xf numFmtId="3" fontId="37" fillId="0" borderId="13" xfId="2" applyNumberFormat="1" applyFont="1" applyFill="1" applyBorder="1" applyAlignment="1" applyProtection="1">
      <alignment horizontal="right"/>
    </xf>
    <xf numFmtId="3" fontId="37" fillId="0" borderId="14" xfId="2" applyNumberFormat="1" applyFont="1" applyFill="1" applyBorder="1" applyAlignment="1" applyProtection="1">
      <alignment horizontal="right"/>
    </xf>
    <xf numFmtId="41" fontId="32" fillId="0" borderId="13" xfId="1" applyNumberFormat="1" applyFont="1" applyFill="1" applyBorder="1" applyAlignment="1" applyProtection="1">
      <alignment horizontal="right" readingOrder="2"/>
    </xf>
    <xf numFmtId="3" fontId="35" fillId="0" borderId="0" xfId="2" applyNumberFormat="1" applyFont="1" applyFill="1" applyBorder="1" applyAlignment="1" applyProtection="1">
      <alignment horizontal="right"/>
    </xf>
    <xf numFmtId="164" fontId="32" fillId="0" borderId="13" xfId="1" applyNumberFormat="1" applyFont="1" applyFill="1" applyBorder="1" applyAlignment="1" applyProtection="1">
      <alignment horizontal="right" readingOrder="2"/>
    </xf>
    <xf numFmtId="0" fontId="38" fillId="0" borderId="13" xfId="2" applyFont="1" applyFill="1" applyBorder="1" applyProtection="1">
      <protection locked="0"/>
    </xf>
    <xf numFmtId="0" fontId="38" fillId="0" borderId="0" xfId="2" applyFont="1" applyFill="1" applyBorder="1" applyProtection="1">
      <protection locked="0"/>
    </xf>
    <xf numFmtId="0" fontId="38" fillId="0" borderId="0" xfId="2" applyFont="1" applyFill="1" applyProtection="1">
      <protection locked="0"/>
    </xf>
    <xf numFmtId="3" fontId="35" fillId="0" borderId="0" xfId="2" applyNumberFormat="1" applyFont="1" applyFill="1" applyBorder="1" applyAlignment="1" applyProtection="1">
      <alignment horizontal="center" vertical="center"/>
      <protection locked="0"/>
    </xf>
    <xf numFmtId="3" fontId="30" fillId="0" borderId="0" xfId="2" applyNumberFormat="1" applyFont="1" applyFill="1" applyBorder="1" applyAlignment="1" applyProtection="1">
      <alignment horizontal="center"/>
      <protection locked="0"/>
    </xf>
    <xf numFmtId="16" fontId="26" fillId="35" borderId="13" xfId="0" applyNumberFormat="1" applyFont="1" applyFill="1" applyBorder="1" applyProtection="1"/>
    <xf numFmtId="3" fontId="27" fillId="33" borderId="27" xfId="2" applyNumberFormat="1" applyFont="1" applyFill="1" applyBorder="1" applyAlignment="1" applyProtection="1">
      <alignment horizontal="right"/>
      <protection locked="0"/>
    </xf>
    <xf numFmtId="3" fontId="27" fillId="35" borderId="13" xfId="2" applyNumberFormat="1" applyFont="1" applyFill="1" applyBorder="1" applyAlignment="1" applyProtection="1">
      <alignment horizontal="right"/>
    </xf>
    <xf numFmtId="3" fontId="27" fillId="35" borderId="0" xfId="2" applyNumberFormat="1" applyFont="1" applyFill="1" applyBorder="1" applyAlignment="1" applyProtection="1">
      <alignment horizontal="right"/>
      <protection locked="0"/>
    </xf>
    <xf numFmtId="3" fontId="27" fillId="35" borderId="0" xfId="2" applyNumberFormat="1" applyFont="1" applyFill="1" applyBorder="1" applyAlignment="1" applyProtection="1">
      <alignment horizontal="right"/>
    </xf>
    <xf numFmtId="37" fontId="32" fillId="35" borderId="0" xfId="4" applyNumberFormat="1" applyFont="1" applyFill="1" applyBorder="1" applyAlignment="1">
      <alignment horizontal="right" vertical="center"/>
    </xf>
    <xf numFmtId="3" fontId="32" fillId="35" borderId="0" xfId="4" applyNumberFormat="1" applyFont="1" applyFill="1" applyBorder="1" applyAlignment="1">
      <alignment vertical="center"/>
    </xf>
    <xf numFmtId="3" fontId="37" fillId="35" borderId="0" xfId="2" applyNumberFormat="1" applyFont="1" applyFill="1" applyBorder="1" applyAlignment="1" applyProtection="1">
      <alignment horizontal="right"/>
      <protection locked="0"/>
    </xf>
    <xf numFmtId="3" fontId="27" fillId="35" borderId="14" xfId="2" applyNumberFormat="1" applyFont="1" applyFill="1" applyBorder="1" applyAlignment="1" applyProtection="1">
      <alignment horizontal="right"/>
    </xf>
    <xf numFmtId="3" fontId="32" fillId="35" borderId="0" xfId="2" applyNumberFormat="1" applyFont="1" applyFill="1" applyBorder="1" applyAlignment="1" applyProtection="1">
      <alignment horizontal="right"/>
    </xf>
    <xf numFmtId="16" fontId="26" fillId="35" borderId="19" xfId="0" applyNumberFormat="1" applyFont="1" applyFill="1" applyBorder="1" applyProtection="1"/>
    <xf numFmtId="3" fontId="32" fillId="35" borderId="13" xfId="2" applyNumberFormat="1" applyFont="1" applyFill="1" applyBorder="1" applyAlignment="1" applyProtection="1">
      <alignment horizontal="right"/>
    </xf>
    <xf numFmtId="3" fontId="35" fillId="35" borderId="0" xfId="2" applyNumberFormat="1" applyFont="1" applyFill="1" applyBorder="1" applyAlignment="1" applyProtection="1">
      <alignment horizontal="right"/>
    </xf>
    <xf numFmtId="3" fontId="32" fillId="35" borderId="14" xfId="2" applyNumberFormat="1" applyFont="1" applyFill="1" applyBorder="1" applyAlignment="1" applyProtection="1">
      <alignment horizontal="right"/>
    </xf>
    <xf numFmtId="3" fontId="32" fillId="35" borderId="0" xfId="2" applyNumberFormat="1" applyFont="1" applyFill="1" applyBorder="1" applyAlignment="1" applyProtection="1">
      <alignment horizontal="right"/>
      <protection locked="0"/>
    </xf>
    <xf numFmtId="3" fontId="37" fillId="35" borderId="14" xfId="2" applyNumberFormat="1" applyFont="1" applyFill="1" applyBorder="1" applyAlignment="1" applyProtection="1">
      <alignment horizontal="right"/>
    </xf>
    <xf numFmtId="3" fontId="37" fillId="35" borderId="13" xfId="2" applyNumberFormat="1" applyFont="1" applyFill="1" applyBorder="1" applyAlignment="1" applyProtection="1">
      <alignment horizontal="right"/>
    </xf>
    <xf numFmtId="3" fontId="35" fillId="35" borderId="0" xfId="2" applyNumberFormat="1" applyFont="1" applyFill="1" applyBorder="1" applyAlignment="1" applyProtection="1">
      <alignment horizontal="center"/>
    </xf>
    <xf numFmtId="0" fontId="18" fillId="35" borderId="13" xfId="2" applyFill="1" applyBorder="1" applyProtection="1">
      <protection locked="0"/>
    </xf>
    <xf numFmtId="0" fontId="18" fillId="35" borderId="0" xfId="2" applyFill="1" applyBorder="1" applyProtection="1">
      <protection locked="0"/>
    </xf>
    <xf numFmtId="0" fontId="18" fillId="35" borderId="0" xfId="2" applyFill="1" applyProtection="1">
      <protection locked="0"/>
    </xf>
    <xf numFmtId="3" fontId="30" fillId="0" borderId="0" xfId="2" applyNumberFormat="1" applyFont="1" applyBorder="1" applyAlignment="1" applyProtection="1">
      <alignment horizontal="center"/>
      <protection locked="0"/>
    </xf>
    <xf numFmtId="3" fontId="37" fillId="0" borderId="14" xfId="2" applyNumberFormat="1" applyFont="1" applyBorder="1" applyAlignment="1" applyProtection="1">
      <alignment horizontal="right"/>
    </xf>
    <xf numFmtId="3" fontId="37" fillId="0" borderId="13" xfId="2" applyNumberFormat="1" applyFont="1" applyBorder="1" applyAlignment="1" applyProtection="1">
      <alignment horizontal="right"/>
    </xf>
    <xf numFmtId="165" fontId="26" fillId="0" borderId="13" xfId="0" applyNumberFormat="1" applyFont="1" applyBorder="1" applyProtection="1"/>
    <xf numFmtId="3" fontId="27" fillId="0" borderId="15" xfId="2" applyNumberFormat="1" applyFont="1" applyBorder="1" applyAlignment="1" applyProtection="1">
      <alignment horizontal="right"/>
    </xf>
    <xf numFmtId="3" fontId="37" fillId="0" borderId="16" xfId="2" applyNumberFormat="1" applyFont="1" applyBorder="1" applyAlignment="1" applyProtection="1">
      <alignment horizontal="right"/>
      <protection locked="0"/>
    </xf>
    <xf numFmtId="3" fontId="27" fillId="0" borderId="17" xfId="2" applyNumberFormat="1" applyFont="1" applyBorder="1" applyAlignment="1" applyProtection="1">
      <alignment horizontal="right"/>
    </xf>
    <xf numFmtId="3" fontId="32" fillId="0" borderId="15" xfId="2" applyNumberFormat="1" applyFont="1" applyBorder="1" applyAlignment="1" applyProtection="1">
      <alignment horizontal="right"/>
    </xf>
    <xf numFmtId="3" fontId="32" fillId="0" borderId="16" xfId="2" applyNumberFormat="1" applyFont="1" applyBorder="1" applyAlignment="1" applyProtection="1">
      <alignment horizontal="right"/>
    </xf>
    <xf numFmtId="3" fontId="30" fillId="33" borderId="28" xfId="2" applyNumberFormat="1" applyFont="1" applyFill="1" applyBorder="1" applyAlignment="1" applyProtection="1">
      <alignment horizontal="center" vertical="center"/>
      <protection locked="0"/>
    </xf>
    <xf numFmtId="3" fontId="32" fillId="0" borderId="15" xfId="2" applyNumberFormat="1" applyFont="1" applyFill="1" applyBorder="1" applyAlignment="1" applyProtection="1">
      <alignment horizontal="right"/>
    </xf>
    <xf numFmtId="3" fontId="32" fillId="0" borderId="16" xfId="2" applyNumberFormat="1" applyFont="1" applyFill="1" applyBorder="1" applyAlignment="1" applyProtection="1">
      <alignment horizontal="right"/>
    </xf>
    <xf numFmtId="3" fontId="32" fillId="0" borderId="17" xfId="2" applyNumberFormat="1" applyFont="1" applyFill="1" applyBorder="1" applyAlignment="1" applyProtection="1">
      <alignment horizontal="right"/>
    </xf>
    <xf numFmtId="3" fontId="37" fillId="33" borderId="27" xfId="2" applyNumberFormat="1" applyFont="1" applyFill="1" applyBorder="1" applyAlignment="1" applyProtection="1">
      <alignment horizontal="right"/>
      <protection locked="0"/>
    </xf>
    <xf numFmtId="3" fontId="37" fillId="33" borderId="28" xfId="2" applyNumberFormat="1" applyFont="1" applyFill="1" applyBorder="1" applyAlignment="1" applyProtection="1">
      <alignment horizontal="right"/>
      <protection locked="0"/>
    </xf>
    <xf numFmtId="3" fontId="37" fillId="33" borderId="29" xfId="2" applyNumberFormat="1" applyFont="1" applyFill="1" applyBorder="1" applyAlignment="1" applyProtection="1">
      <alignment horizontal="right"/>
      <protection locked="0"/>
    </xf>
    <xf numFmtId="3" fontId="37" fillId="33" borderId="15" xfId="2" applyNumberFormat="1" applyFont="1" applyFill="1" applyBorder="1" applyAlignment="1" applyProtection="1">
      <alignment horizontal="right"/>
      <protection locked="0"/>
    </xf>
    <xf numFmtId="3" fontId="37" fillId="33" borderId="16" xfId="2" applyNumberFormat="1" applyFont="1" applyFill="1" applyBorder="1" applyAlignment="1" applyProtection="1">
      <alignment horizontal="right"/>
      <protection locked="0"/>
    </xf>
    <xf numFmtId="3" fontId="37" fillId="33" borderId="17" xfId="2" applyNumberFormat="1" applyFont="1" applyFill="1" applyBorder="1" applyAlignment="1" applyProtection="1">
      <alignment horizontal="right"/>
      <protection locked="0"/>
    </xf>
    <xf numFmtId="3" fontId="35" fillId="0" borderId="16" xfId="2" applyNumberFormat="1" applyFont="1" applyBorder="1" applyAlignment="1" applyProtection="1">
      <alignment horizontal="center"/>
    </xf>
    <xf numFmtId="3" fontId="32" fillId="0" borderId="17" xfId="2" applyNumberFormat="1" applyFont="1" applyBorder="1" applyAlignment="1" applyProtection="1">
      <alignment horizontal="right"/>
    </xf>
    <xf numFmtId="16" fontId="26" fillId="0" borderId="15" xfId="0" applyNumberFormat="1" applyFont="1" applyBorder="1" applyProtection="1"/>
    <xf numFmtId="3" fontId="27" fillId="0" borderId="15" xfId="2" applyNumberFormat="1" applyFont="1" applyBorder="1" applyProtection="1">
      <protection locked="0"/>
    </xf>
    <xf numFmtId="3" fontId="30" fillId="0" borderId="16" xfId="2" applyNumberFormat="1" applyFont="1" applyBorder="1" applyAlignment="1" applyProtection="1">
      <alignment horizontal="center"/>
      <protection locked="0"/>
    </xf>
    <xf numFmtId="3" fontId="27" fillId="0" borderId="16" xfId="2" applyNumberFormat="1" applyFont="1" applyBorder="1" applyProtection="1">
      <protection locked="0"/>
    </xf>
    <xf numFmtId="3" fontId="27" fillId="0" borderId="17" xfId="2" applyNumberFormat="1" applyFont="1" applyBorder="1" applyProtection="1">
      <protection locked="0"/>
    </xf>
    <xf numFmtId="3" fontId="27" fillId="0" borderId="15" xfId="2" applyNumberFormat="1" applyFont="1" applyBorder="1" applyAlignment="1" applyProtection="1">
      <alignment horizontal="right"/>
      <protection locked="0"/>
    </xf>
    <xf numFmtId="3" fontId="27" fillId="0" borderId="16" xfId="2" applyNumberFormat="1" applyFont="1" applyBorder="1" applyAlignment="1" applyProtection="1">
      <alignment horizontal="right"/>
      <protection locked="0"/>
    </xf>
    <xf numFmtId="3" fontId="27" fillId="0" borderId="17" xfId="2" applyNumberFormat="1" applyFont="1" applyBorder="1" applyAlignment="1" applyProtection="1">
      <alignment horizontal="right"/>
      <protection locked="0"/>
    </xf>
    <xf numFmtId="16" fontId="26" fillId="0" borderId="23" xfId="0" applyNumberFormat="1" applyFont="1" applyBorder="1" applyProtection="1"/>
    <xf numFmtId="0" fontId="27" fillId="0" borderId="15" xfId="2" applyFont="1" applyBorder="1" applyProtection="1">
      <protection locked="0"/>
    </xf>
    <xf numFmtId="0" fontId="27" fillId="0" borderId="17" xfId="2" applyFont="1" applyBorder="1" applyProtection="1">
      <protection locked="0"/>
    </xf>
    <xf numFmtId="16" fontId="26" fillId="0" borderId="10" xfId="0" applyNumberFormat="1" applyFont="1" applyBorder="1" applyProtection="1"/>
    <xf numFmtId="3" fontId="39" fillId="0" borderId="10" xfId="2" applyNumberFormat="1" applyFont="1" applyBorder="1" applyProtection="1">
      <protection locked="0"/>
    </xf>
    <xf numFmtId="3" fontId="30" fillId="0" borderId="11" xfId="2" applyNumberFormat="1" applyFont="1" applyBorder="1" applyAlignment="1" applyProtection="1">
      <alignment horizontal="center"/>
      <protection locked="0"/>
    </xf>
    <xf numFmtId="3" fontId="27" fillId="0" borderId="11" xfId="2" applyNumberFormat="1" applyFont="1" applyBorder="1" applyProtection="1">
      <protection locked="0"/>
    </xf>
    <xf numFmtId="3" fontId="27" fillId="0" borderId="12" xfId="2" applyNumberFormat="1" applyFont="1" applyBorder="1" applyProtection="1">
      <protection locked="0"/>
    </xf>
    <xf numFmtId="3" fontId="27" fillId="0" borderId="10" xfId="2" applyNumberFormat="1" applyFont="1" applyBorder="1" applyProtection="1">
      <protection locked="0"/>
    </xf>
    <xf numFmtId="3" fontId="27" fillId="0" borderId="10" xfId="2" applyNumberFormat="1" applyFont="1" applyBorder="1" applyAlignment="1" applyProtection="1">
      <alignment horizontal="right"/>
      <protection locked="0"/>
    </xf>
    <xf numFmtId="3" fontId="27" fillId="0" borderId="11" xfId="2" applyNumberFormat="1" applyFont="1" applyBorder="1" applyAlignment="1" applyProtection="1">
      <alignment horizontal="right"/>
      <protection locked="0"/>
    </xf>
    <xf numFmtId="3" fontId="27" fillId="0" borderId="12" xfId="2" applyNumberFormat="1" applyFont="1" applyBorder="1" applyAlignment="1" applyProtection="1">
      <alignment horizontal="right"/>
      <protection locked="0"/>
    </xf>
    <xf numFmtId="16" fontId="26" fillId="0" borderId="12" xfId="0" applyNumberFormat="1" applyFont="1" applyBorder="1" applyProtection="1"/>
    <xf numFmtId="3" fontId="25" fillId="0" borderId="11" xfId="2" applyNumberFormat="1" applyFont="1" applyBorder="1" applyAlignment="1" applyProtection="1">
      <alignment horizontal="left"/>
      <protection locked="0"/>
    </xf>
    <xf numFmtId="0" fontId="25" fillId="0" borderId="10" xfId="2" applyFont="1" applyBorder="1" applyProtection="1">
      <protection locked="0"/>
    </xf>
    <xf numFmtId="3" fontId="27" fillId="0" borderId="12" xfId="2" applyNumberFormat="1" applyFont="1" applyBorder="1" applyAlignment="1" applyProtection="1">
      <alignment horizontal="right"/>
    </xf>
    <xf numFmtId="16" fontId="26" fillId="0" borderId="18" xfId="0" applyNumberFormat="1" applyFont="1" applyBorder="1" applyProtection="1"/>
    <xf numFmtId="0" fontId="25" fillId="0" borderId="19" xfId="2" applyFont="1" applyBorder="1" applyProtection="1">
      <protection locked="0"/>
    </xf>
    <xf numFmtId="0" fontId="25" fillId="0" borderId="13" xfId="2" applyFont="1" applyBorder="1" applyProtection="1">
      <protection locked="0"/>
    </xf>
    <xf numFmtId="0" fontId="25" fillId="0" borderId="0" xfId="2" applyFont="1" applyBorder="1" applyProtection="1">
      <protection locked="0"/>
    </xf>
    <xf numFmtId="0" fontId="25" fillId="0" borderId="14" xfId="2" applyFont="1" applyBorder="1" applyProtection="1">
      <protection locked="0"/>
    </xf>
    <xf numFmtId="0" fontId="25" fillId="0" borderId="0" xfId="2" applyFont="1" applyBorder="1" applyAlignment="1" applyProtection="1">
      <alignment vertical="top"/>
      <protection locked="0"/>
    </xf>
    <xf numFmtId="0" fontId="25" fillId="0" borderId="14" xfId="2" applyFont="1" applyBorder="1" applyAlignment="1" applyProtection="1">
      <alignment vertical="top"/>
      <protection locked="0"/>
    </xf>
    <xf numFmtId="0" fontId="25" fillId="0" borderId="13" xfId="2" applyFont="1" applyBorder="1" applyAlignment="1" applyProtection="1">
      <alignment vertical="top"/>
      <protection locked="0"/>
    </xf>
    <xf numFmtId="0" fontId="25" fillId="0" borderId="13" xfId="2" applyFont="1" applyBorder="1" applyAlignment="1" applyProtection="1">
      <alignment vertical="top" wrapText="1"/>
      <protection locked="0"/>
    </xf>
    <xf numFmtId="0" fontId="25" fillId="0" borderId="0" xfId="2" applyFont="1" applyBorder="1" applyAlignment="1" applyProtection="1">
      <alignment vertical="top" wrapText="1"/>
      <protection locked="0"/>
    </xf>
    <xf numFmtId="0" fontId="25" fillId="0" borderId="14" xfId="2" applyFont="1" applyBorder="1" applyAlignment="1" applyProtection="1">
      <alignment vertical="top" wrapText="1"/>
      <protection locked="0"/>
    </xf>
    <xf numFmtId="0" fontId="25" fillId="0" borderId="0" xfId="2" applyFont="1" applyProtection="1">
      <protection locked="0"/>
    </xf>
    <xf numFmtId="0" fontId="25" fillId="0" borderId="14" xfId="2" applyFont="1" applyBorder="1" applyAlignment="1" applyProtection="1">
      <alignment horizontal="left" vertical="top" wrapText="1"/>
      <protection locked="0"/>
    </xf>
    <xf numFmtId="0" fontId="25" fillId="0" borderId="14" xfId="2" applyFont="1" applyBorder="1" applyAlignment="1" applyProtection="1">
      <protection locked="0"/>
    </xf>
    <xf numFmtId="0" fontId="25" fillId="0" borderId="23" xfId="2" applyFont="1" applyBorder="1" applyProtection="1">
      <protection locked="0"/>
    </xf>
    <xf numFmtId="0" fontId="25" fillId="0" borderId="17" xfId="2" applyFont="1" applyBorder="1" applyAlignment="1" applyProtection="1">
      <alignment horizontal="left" vertical="top" wrapText="1"/>
      <protection locked="0"/>
    </xf>
    <xf numFmtId="0" fontId="25" fillId="0" borderId="17" xfId="2" applyFont="1" applyBorder="1" applyAlignment="1" applyProtection="1">
      <protection locked="0"/>
    </xf>
    <xf numFmtId="0" fontId="25" fillId="0" borderId="15" xfId="2" applyFont="1" applyBorder="1" applyProtection="1">
      <protection locked="0"/>
    </xf>
    <xf numFmtId="0" fontId="25" fillId="0" borderId="16" xfId="2" applyFont="1" applyBorder="1" applyProtection="1">
      <protection locked="0"/>
    </xf>
    <xf numFmtId="0" fontId="25" fillId="0" borderId="17" xfId="2" applyFont="1" applyBorder="1" applyProtection="1">
      <protection locked="0"/>
    </xf>
    <xf numFmtId="0" fontId="40" fillId="0" borderId="0" xfId="2" applyFont="1" applyBorder="1" applyAlignment="1" applyProtection="1">
      <alignment horizontal="center"/>
      <protection locked="0"/>
    </xf>
    <xf numFmtId="0" fontId="40" fillId="0" borderId="16" xfId="2" applyFont="1" applyBorder="1" applyAlignment="1" applyProtection="1">
      <alignment horizontal="center"/>
      <protection locked="0"/>
    </xf>
    <xf numFmtId="0" fontId="20" fillId="0" borderId="0" xfId="2" applyFont="1" applyBorder="1" applyProtection="1">
      <protection locked="0"/>
    </xf>
    <xf numFmtId="0" fontId="22" fillId="0" borderId="0" xfId="2" applyFont="1" applyProtection="1">
      <protection locked="0"/>
    </xf>
    <xf numFmtId="0" fontId="20" fillId="0" borderId="0" xfId="2" applyFont="1" applyProtection="1">
      <protection locked="0"/>
    </xf>
    <xf numFmtId="0" fontId="24" fillId="0" borderId="0" xfId="2" applyFont="1" applyAlignment="1" applyProtection="1">
      <alignment horizontal="center"/>
      <protection locked="0"/>
    </xf>
    <xf numFmtId="0" fontId="18" fillId="0" borderId="12" xfId="2" applyBorder="1" applyProtection="1">
      <protection locked="0"/>
    </xf>
    <xf numFmtId="0" fontId="43" fillId="36" borderId="18" xfId="2" applyFont="1" applyFill="1" applyBorder="1" applyProtection="1">
      <protection locked="0"/>
    </xf>
    <xf numFmtId="0" fontId="43" fillId="36" borderId="12" xfId="2" applyFont="1" applyFill="1" applyBorder="1" applyProtection="1">
      <protection locked="0"/>
    </xf>
    <xf numFmtId="0" fontId="18" fillId="0" borderId="13" xfId="2" applyFont="1" applyFill="1" applyBorder="1" applyAlignment="1" applyProtection="1">
      <alignment vertical="top" wrapText="1"/>
      <protection locked="0"/>
    </xf>
    <xf numFmtId="0" fontId="18" fillId="0" borderId="0" xfId="2" applyFont="1" applyFill="1" applyBorder="1" applyAlignment="1" applyProtection="1">
      <alignment vertical="top" wrapText="1"/>
      <protection locked="0"/>
    </xf>
    <xf numFmtId="0" fontId="43" fillId="36" borderId="19" xfId="2" applyFont="1" applyFill="1" applyBorder="1" applyProtection="1">
      <protection locked="0"/>
    </xf>
    <xf numFmtId="0" fontId="43" fillId="36" borderId="14" xfId="2" applyFont="1" applyFill="1" applyBorder="1" applyProtection="1">
      <protection locked="0"/>
    </xf>
    <xf numFmtId="0" fontId="43" fillId="36" borderId="23" xfId="2" applyFont="1" applyFill="1" applyBorder="1" applyProtection="1">
      <protection locked="0"/>
    </xf>
    <xf numFmtId="0" fontId="43" fillId="36" borderId="17" xfId="2" applyFont="1" applyFill="1" applyBorder="1" applyProtection="1">
      <protection locked="0"/>
    </xf>
    <xf numFmtId="0" fontId="43" fillId="0" borderId="11" xfId="2" applyFont="1" applyBorder="1" applyProtection="1">
      <protection locked="0"/>
    </xf>
    <xf numFmtId="0" fontId="43" fillId="0" borderId="11" xfId="2" applyFont="1" applyBorder="1" applyAlignment="1" applyProtection="1">
      <alignment horizontal="center"/>
      <protection locked="0"/>
    </xf>
    <xf numFmtId="0" fontId="43" fillId="0" borderId="0" xfId="2" applyFont="1" applyBorder="1" applyAlignment="1" applyProtection="1">
      <alignment horizontal="center"/>
      <protection locked="0"/>
    </xf>
    <xf numFmtId="0" fontId="43" fillId="0" borderId="0" xfId="2" applyFont="1" applyBorder="1" applyProtection="1">
      <protection locked="0"/>
    </xf>
    <xf numFmtId="0" fontId="43" fillId="0" borderId="16" xfId="2" applyFont="1" applyBorder="1" applyProtection="1">
      <protection locked="0"/>
    </xf>
    <xf numFmtId="0" fontId="43" fillId="0" borderId="16" xfId="2" applyFont="1" applyBorder="1" applyAlignment="1" applyProtection="1">
      <alignment horizontal="center"/>
      <protection locked="0"/>
    </xf>
    <xf numFmtId="0" fontId="43" fillId="0" borderId="19" xfId="2" applyFont="1" applyBorder="1" applyProtection="1">
      <protection locked="0"/>
    </xf>
    <xf numFmtId="0" fontId="43" fillId="0" borderId="0" xfId="2" applyFont="1" applyBorder="1" applyAlignment="1" applyProtection="1">
      <alignment horizontal="right"/>
      <protection locked="0"/>
    </xf>
    <xf numFmtId="0" fontId="43" fillId="0" borderId="14" xfId="2" applyFont="1" applyBorder="1" applyAlignment="1" applyProtection="1">
      <alignment horizontal="right"/>
      <protection locked="0"/>
    </xf>
    <xf numFmtId="0" fontId="43" fillId="0" borderId="13" xfId="2" applyFont="1" applyBorder="1" applyAlignment="1" applyProtection="1">
      <alignment horizontal="right"/>
      <protection locked="0"/>
    </xf>
    <xf numFmtId="3" fontId="43" fillId="0" borderId="0" xfId="2" applyNumberFormat="1" applyFont="1" applyBorder="1" applyAlignment="1" applyProtection="1">
      <alignment horizontal="right"/>
      <protection locked="0"/>
    </xf>
    <xf numFmtId="3" fontId="43" fillId="0" borderId="14" xfId="2" applyNumberFormat="1" applyFont="1" applyBorder="1" applyAlignment="1" applyProtection="1">
      <alignment horizontal="right"/>
      <protection locked="0"/>
    </xf>
    <xf numFmtId="0" fontId="43" fillId="0" borderId="14" xfId="2" applyFont="1" applyBorder="1" applyProtection="1">
      <protection locked="0"/>
    </xf>
    <xf numFmtId="0" fontId="43" fillId="0" borderId="18" xfId="2" applyFont="1" applyBorder="1" applyProtection="1">
      <protection locked="0"/>
    </xf>
    <xf numFmtId="3" fontId="43" fillId="0" borderId="13" xfId="2" applyNumberFormat="1" applyFont="1" applyBorder="1" applyAlignment="1" applyProtection="1">
      <alignment horizontal="right"/>
      <protection locked="0"/>
    </xf>
    <xf numFmtId="16" fontId="44" fillId="0" borderId="19" xfId="2" applyNumberFormat="1" applyFont="1" applyBorder="1" applyProtection="1"/>
    <xf numFmtId="165" fontId="44" fillId="0" borderId="19" xfId="0" applyNumberFormat="1" applyFont="1" applyFill="1" applyBorder="1" applyProtection="1"/>
    <xf numFmtId="0" fontId="48" fillId="0" borderId="13" xfId="2" applyFont="1" applyBorder="1" applyAlignment="1" applyProtection="1">
      <alignment horizontal="right"/>
      <protection locked="0"/>
    </xf>
    <xf numFmtId="0" fontId="43" fillId="36" borderId="27" xfId="2" applyFont="1" applyFill="1" applyBorder="1" applyAlignment="1" applyProtection="1">
      <alignment horizontal="right"/>
      <protection locked="0"/>
    </xf>
    <xf numFmtId="0" fontId="43" fillId="36" borderId="28" xfId="2" applyFont="1" applyFill="1" applyBorder="1" applyAlignment="1" applyProtection="1">
      <alignment horizontal="right"/>
      <protection locked="0"/>
    </xf>
    <xf numFmtId="0" fontId="43" fillId="36" borderId="29" xfId="2" applyFont="1" applyFill="1" applyBorder="1" applyAlignment="1" applyProtection="1">
      <alignment horizontal="right"/>
      <protection locked="0"/>
    </xf>
    <xf numFmtId="0" fontId="48" fillId="0" borderId="13" xfId="2" applyFont="1" applyFill="1" applyBorder="1" applyAlignment="1" applyProtection="1">
      <alignment horizontal="right"/>
      <protection locked="0"/>
    </xf>
    <xf numFmtId="0" fontId="43" fillId="0" borderId="0" xfId="2" applyFont="1" applyFill="1" applyBorder="1" applyAlignment="1" applyProtection="1">
      <alignment horizontal="right"/>
      <protection locked="0"/>
    </xf>
    <xf numFmtId="0" fontId="43" fillId="0" borderId="14" xfId="2" applyFont="1" applyFill="1" applyBorder="1" applyAlignment="1" applyProtection="1">
      <alignment horizontal="right"/>
      <protection locked="0"/>
    </xf>
    <xf numFmtId="3" fontId="43" fillId="0" borderId="13" xfId="2" applyNumberFormat="1" applyFont="1" applyBorder="1" applyAlignment="1" applyProtection="1">
      <alignment horizontal="right"/>
    </xf>
    <xf numFmtId="3" fontId="43" fillId="0" borderId="0" xfId="2" applyNumberFormat="1" applyFont="1" applyBorder="1" applyAlignment="1" applyProtection="1">
      <alignment horizontal="right" vertical="center"/>
      <protection locked="0"/>
    </xf>
    <xf numFmtId="3" fontId="43" fillId="0" borderId="0" xfId="2" applyNumberFormat="1" applyFont="1" applyBorder="1" applyAlignment="1" applyProtection="1">
      <alignment horizontal="right"/>
    </xf>
    <xf numFmtId="3" fontId="49" fillId="0" borderId="14" xfId="5" applyNumberFormat="1" applyFont="1" applyFill="1" applyBorder="1" applyAlignment="1">
      <alignment vertical="center"/>
    </xf>
    <xf numFmtId="0" fontId="50" fillId="0" borderId="13" xfId="2" applyFont="1" applyFill="1" applyBorder="1" applyAlignment="1" applyProtection="1">
      <alignment horizontal="right"/>
      <protection locked="0"/>
    </xf>
    <xf numFmtId="3" fontId="43" fillId="0" borderId="13" xfId="2" applyNumberFormat="1" applyFont="1" applyFill="1" applyBorder="1" applyAlignment="1" applyProtection="1">
      <alignment horizontal="right"/>
    </xf>
    <xf numFmtId="0" fontId="47" fillId="0" borderId="0" xfId="2" applyFont="1" applyFill="1" applyBorder="1" applyAlignment="1" applyProtection="1">
      <alignment horizontal="center" vertical="center"/>
      <protection locked="0"/>
    </xf>
    <xf numFmtId="4" fontId="43" fillId="0" borderId="0" xfId="2" applyNumberFormat="1" applyFont="1" applyFill="1" applyBorder="1" applyAlignment="1" applyProtection="1">
      <alignment horizontal="right"/>
    </xf>
    <xf numFmtId="4" fontId="43" fillId="0" borderId="14" xfId="2" applyNumberFormat="1" applyFont="1" applyFill="1" applyBorder="1" applyAlignment="1" applyProtection="1">
      <alignment horizontal="right"/>
    </xf>
    <xf numFmtId="165" fontId="51" fillId="0" borderId="19" xfId="0" applyNumberFormat="1" applyFont="1" applyFill="1" applyBorder="1" applyProtection="1"/>
    <xf numFmtId="0" fontId="49" fillId="0" borderId="0" xfId="2" applyFont="1" applyBorder="1" applyAlignment="1" applyProtection="1">
      <alignment horizontal="right"/>
      <protection locked="0"/>
    </xf>
    <xf numFmtId="0" fontId="49" fillId="0" borderId="14" xfId="2" applyFont="1" applyBorder="1" applyAlignment="1" applyProtection="1">
      <alignment horizontal="right"/>
      <protection locked="0"/>
    </xf>
    <xf numFmtId="3" fontId="49" fillId="0" borderId="0" xfId="2" applyNumberFormat="1" applyFont="1" applyBorder="1" applyAlignment="1" applyProtection="1">
      <alignment horizontal="right"/>
      <protection locked="0"/>
    </xf>
    <xf numFmtId="3" fontId="49" fillId="0" borderId="14" xfId="2" applyNumberFormat="1" applyFont="1" applyBorder="1" applyAlignment="1" applyProtection="1">
      <alignment horizontal="right"/>
      <protection locked="0"/>
    </xf>
    <xf numFmtId="165" fontId="51" fillId="0" borderId="19" xfId="0" applyNumberFormat="1" applyFont="1" applyFill="1" applyBorder="1" applyAlignment="1" applyProtection="1">
      <alignment horizontal="right"/>
    </xf>
    <xf numFmtId="3" fontId="49" fillId="0" borderId="13" xfId="2" applyNumberFormat="1" applyFont="1" applyBorder="1" applyAlignment="1" applyProtection="1">
      <alignment horizontal="right"/>
      <protection locked="0"/>
    </xf>
    <xf numFmtId="0" fontId="43" fillId="0" borderId="13" xfId="2" applyFont="1" applyFill="1" applyBorder="1" applyAlignment="1" applyProtection="1">
      <alignment horizontal="right"/>
      <protection locked="0"/>
    </xf>
    <xf numFmtId="165" fontId="44" fillId="0" borderId="19" xfId="0" applyNumberFormat="1" applyFont="1" applyFill="1" applyBorder="1" applyAlignment="1" applyProtection="1">
      <alignment horizontal="right"/>
    </xf>
    <xf numFmtId="0" fontId="48" fillId="0" borderId="0" xfId="2" applyFont="1" applyBorder="1" applyAlignment="1" applyProtection="1">
      <alignment horizontal="right"/>
      <protection locked="0"/>
    </xf>
    <xf numFmtId="0" fontId="48" fillId="0" borderId="0" xfId="2" applyFont="1" applyBorder="1" applyAlignment="1" applyProtection="1">
      <alignment horizontal="right" vertical="center"/>
      <protection locked="0"/>
    </xf>
    <xf numFmtId="0" fontId="48" fillId="0" borderId="14" xfId="2" applyFont="1" applyBorder="1" applyAlignment="1" applyProtection="1">
      <alignment horizontal="right"/>
      <protection locked="0"/>
    </xf>
    <xf numFmtId="3" fontId="43" fillId="0" borderId="15" xfId="2" applyNumberFormat="1" applyFont="1" applyFill="1" applyBorder="1" applyAlignment="1" applyProtection="1">
      <alignment horizontal="right"/>
    </xf>
    <xf numFmtId="0" fontId="47" fillId="0" borderId="16" xfId="2" applyFont="1" applyFill="1" applyBorder="1" applyAlignment="1" applyProtection="1">
      <alignment horizontal="center" vertical="center"/>
      <protection locked="0"/>
    </xf>
    <xf numFmtId="4" fontId="43" fillId="0" borderId="16" xfId="2" applyNumberFormat="1" applyFont="1" applyFill="1" applyBorder="1" applyAlignment="1" applyProtection="1">
      <alignment horizontal="right"/>
    </xf>
    <xf numFmtId="4" fontId="43" fillId="0" borderId="17" xfId="2" applyNumberFormat="1" applyFont="1" applyFill="1" applyBorder="1" applyAlignment="1" applyProtection="1">
      <alignment horizontal="right"/>
    </xf>
    <xf numFmtId="0" fontId="50" fillId="36" borderId="27" xfId="2" applyFont="1" applyFill="1" applyBorder="1" applyAlignment="1" applyProtection="1">
      <alignment horizontal="right"/>
      <protection locked="0"/>
    </xf>
    <xf numFmtId="3" fontId="43" fillId="0" borderId="13" xfId="2" applyNumberFormat="1" applyFont="1" applyFill="1" applyBorder="1" applyAlignment="1" applyProtection="1">
      <alignment horizontal="right"/>
      <protection locked="0"/>
    </xf>
    <xf numFmtId="3" fontId="43" fillId="0" borderId="0" xfId="2" applyNumberFormat="1" applyFont="1" applyFill="1" applyBorder="1" applyAlignment="1" applyProtection="1">
      <alignment horizontal="right"/>
      <protection locked="0"/>
    </xf>
    <xf numFmtId="3" fontId="43" fillId="0" borderId="14" xfId="2" applyNumberFormat="1" applyFont="1" applyFill="1" applyBorder="1" applyAlignment="1" applyProtection="1">
      <alignment horizontal="right"/>
      <protection locked="0"/>
    </xf>
    <xf numFmtId="0" fontId="49" fillId="0" borderId="0" xfId="2" applyFont="1" applyBorder="1" applyAlignment="1" applyProtection="1">
      <alignment horizontal="right" vertical="center"/>
      <protection locked="0"/>
    </xf>
    <xf numFmtId="4" fontId="43" fillId="0" borderId="0" xfId="2" applyNumberFormat="1" applyFont="1" applyBorder="1" applyAlignment="1" applyProtection="1">
      <alignment horizontal="right"/>
    </xf>
    <xf numFmtId="0" fontId="43" fillId="0" borderId="13" xfId="2" applyFont="1" applyBorder="1" applyAlignment="1" applyProtection="1">
      <alignment horizontal="right"/>
    </xf>
    <xf numFmtId="3" fontId="48" fillId="0" borderId="13" xfId="2" applyNumberFormat="1" applyFont="1" applyBorder="1" applyAlignment="1" applyProtection="1">
      <alignment horizontal="right"/>
      <protection locked="0"/>
    </xf>
    <xf numFmtId="3" fontId="48" fillId="0" borderId="0" xfId="2" applyNumberFormat="1" applyFont="1" applyBorder="1" applyAlignment="1" applyProtection="1">
      <alignment horizontal="right"/>
      <protection locked="0"/>
    </xf>
    <xf numFmtId="3" fontId="48" fillId="0" borderId="14" xfId="2" applyNumberFormat="1" applyFont="1" applyBorder="1" applyAlignment="1" applyProtection="1">
      <alignment horizontal="right"/>
      <protection locked="0"/>
    </xf>
    <xf numFmtId="0" fontId="49" fillId="0" borderId="13" xfId="2" applyFont="1" applyFill="1" applyBorder="1" applyAlignment="1" applyProtection="1">
      <alignment horizontal="right"/>
      <protection locked="0"/>
    </xf>
    <xf numFmtId="0" fontId="49" fillId="0" borderId="0" xfId="2" applyFont="1" applyFill="1" applyBorder="1" applyAlignment="1" applyProtection="1">
      <alignment horizontal="right"/>
      <protection locked="0"/>
    </xf>
    <xf numFmtId="0" fontId="49" fillId="0" borderId="14" xfId="2" applyFont="1" applyFill="1" applyBorder="1" applyAlignment="1" applyProtection="1">
      <alignment horizontal="right"/>
      <protection locked="0"/>
    </xf>
    <xf numFmtId="0" fontId="43" fillId="0" borderId="13" xfId="2" applyFont="1" applyFill="1" applyBorder="1" applyAlignment="1" applyProtection="1">
      <alignment horizontal="right"/>
    </xf>
    <xf numFmtId="3" fontId="43" fillId="0" borderId="0" xfId="2" applyNumberFormat="1" applyFont="1" applyFill="1" applyBorder="1" applyAlignment="1" applyProtection="1">
      <alignment horizontal="right" vertical="center"/>
      <protection locked="0"/>
    </xf>
    <xf numFmtId="3" fontId="43" fillId="0" borderId="0" xfId="2" applyNumberFormat="1" applyFont="1" applyFill="1" applyBorder="1" applyAlignment="1" applyProtection="1">
      <alignment horizontal="right"/>
    </xf>
    <xf numFmtId="3" fontId="49" fillId="0" borderId="0" xfId="2" applyNumberFormat="1" applyFont="1" applyFill="1" applyBorder="1" applyAlignment="1" applyProtection="1">
      <alignment horizontal="right"/>
      <protection locked="0"/>
    </xf>
    <xf numFmtId="3" fontId="49" fillId="0" borderId="14" xfId="2" applyNumberFormat="1" applyFont="1" applyFill="1" applyBorder="1" applyAlignment="1" applyProtection="1">
      <alignment horizontal="right"/>
      <protection locked="0"/>
    </xf>
    <xf numFmtId="3" fontId="49" fillId="0" borderId="13" xfId="2" applyNumberFormat="1" applyFont="1" applyFill="1" applyBorder="1" applyAlignment="1" applyProtection="1">
      <alignment horizontal="right"/>
      <protection locked="0"/>
    </xf>
    <xf numFmtId="0" fontId="49" fillId="0" borderId="0" xfId="2" applyFont="1" applyFill="1" applyBorder="1" applyAlignment="1" applyProtection="1">
      <alignment horizontal="right" vertical="center"/>
      <protection locked="0"/>
    </xf>
    <xf numFmtId="0" fontId="49" fillId="0" borderId="28" xfId="2" applyFont="1" applyFill="1" applyBorder="1" applyAlignment="1" applyProtection="1">
      <alignment horizontal="right"/>
      <protection locked="0"/>
    </xf>
    <xf numFmtId="0" fontId="49" fillId="0" borderId="29" xfId="2" applyFont="1" applyFill="1" applyBorder="1" applyAlignment="1" applyProtection="1">
      <alignment horizontal="right"/>
      <protection locked="0"/>
    </xf>
    <xf numFmtId="3" fontId="48" fillId="0" borderId="0" xfId="2" applyNumberFormat="1" applyFont="1" applyFill="1" applyBorder="1" applyAlignment="1" applyProtection="1">
      <alignment horizontal="right"/>
      <protection locked="0"/>
    </xf>
    <xf numFmtId="3" fontId="48" fillId="0" borderId="14" xfId="2" applyNumberFormat="1" applyFont="1" applyFill="1" applyBorder="1" applyAlignment="1" applyProtection="1">
      <alignment horizontal="right"/>
      <protection locked="0"/>
    </xf>
    <xf numFmtId="3" fontId="48" fillId="36" borderId="27" xfId="2" applyNumberFormat="1" applyFont="1" applyFill="1" applyBorder="1" applyAlignment="1" applyProtection="1">
      <alignment horizontal="right"/>
      <protection locked="0"/>
    </xf>
    <xf numFmtId="3" fontId="48" fillId="36" borderId="28" xfId="2" applyNumberFormat="1" applyFont="1" applyFill="1" applyBorder="1" applyAlignment="1" applyProtection="1">
      <alignment horizontal="right"/>
      <protection locked="0"/>
    </xf>
    <xf numFmtId="3" fontId="48" fillId="36" borderId="29" xfId="2" applyNumberFormat="1" applyFont="1" applyFill="1" applyBorder="1" applyAlignment="1" applyProtection="1">
      <alignment horizontal="right"/>
      <protection locked="0"/>
    </xf>
    <xf numFmtId="3" fontId="49" fillId="0" borderId="13" xfId="2" applyNumberFormat="1" applyFont="1" applyFill="1" applyBorder="1" applyAlignment="1" applyProtection="1">
      <alignment horizontal="right"/>
    </xf>
    <xf numFmtId="3" fontId="49" fillId="0" borderId="0" xfId="2" applyNumberFormat="1" applyFont="1" applyFill="1" applyBorder="1" applyAlignment="1" applyProtection="1">
      <alignment horizontal="right"/>
    </xf>
    <xf numFmtId="3" fontId="49" fillId="0" borderId="14" xfId="2" applyNumberFormat="1" applyFont="1" applyFill="1" applyBorder="1" applyAlignment="1" applyProtection="1">
      <alignment horizontal="right"/>
    </xf>
    <xf numFmtId="0" fontId="49" fillId="0" borderId="0" xfId="2" applyFont="1" applyFill="1" applyBorder="1" applyAlignment="1" applyProtection="1">
      <alignment horizontal="right"/>
    </xf>
    <xf numFmtId="0" fontId="52" fillId="0" borderId="11" xfId="2" applyFont="1" applyFill="1" applyBorder="1" applyAlignment="1" applyProtection="1">
      <alignment horizontal="center" vertical="center"/>
      <protection locked="0"/>
    </xf>
    <xf numFmtId="4" fontId="49" fillId="0" borderId="0" xfId="2" applyNumberFormat="1" applyFont="1" applyFill="1" applyBorder="1" applyAlignment="1" applyProtection="1">
      <alignment horizontal="right"/>
    </xf>
    <xf numFmtId="4" fontId="49" fillId="0" borderId="14" xfId="2" applyNumberFormat="1" applyFont="1" applyFill="1" applyBorder="1" applyAlignment="1" applyProtection="1">
      <alignment horizontal="right"/>
    </xf>
    <xf numFmtId="3" fontId="49" fillId="0" borderId="0" xfId="2" applyNumberFormat="1" applyFont="1" applyBorder="1" applyAlignment="1" applyProtection="1">
      <alignment horizontal="right"/>
    </xf>
    <xf numFmtId="3" fontId="48" fillId="0" borderId="11" xfId="2" applyNumberFormat="1" applyFont="1" applyFill="1" applyBorder="1" applyAlignment="1" applyProtection="1">
      <alignment horizontal="right"/>
      <protection locked="0"/>
    </xf>
    <xf numFmtId="0" fontId="49" fillId="0" borderId="0" xfId="2" applyFont="1" applyBorder="1" applyAlignment="1" applyProtection="1">
      <alignment horizontal="right"/>
    </xf>
    <xf numFmtId="0" fontId="52" fillId="0" borderId="0" xfId="2" applyFont="1" applyBorder="1" applyAlignment="1" applyProtection="1">
      <alignment horizontal="center" vertical="center"/>
      <protection locked="0"/>
    </xf>
    <xf numFmtId="4" fontId="49" fillId="0" borderId="0" xfId="2" applyNumberFormat="1" applyFont="1" applyBorder="1" applyAlignment="1" applyProtection="1">
      <alignment horizontal="right"/>
    </xf>
    <xf numFmtId="4" fontId="49" fillId="0" borderId="14" xfId="2" applyNumberFormat="1" applyFont="1" applyBorder="1" applyAlignment="1" applyProtection="1">
      <alignment horizontal="right"/>
    </xf>
    <xf numFmtId="3" fontId="48" fillId="0" borderId="13" xfId="2" applyNumberFormat="1" applyFont="1" applyFill="1" applyBorder="1" applyAlignment="1" applyProtection="1">
      <alignment horizontal="right"/>
      <protection locked="0"/>
    </xf>
    <xf numFmtId="3" fontId="52" fillId="0" borderId="0" xfId="2" applyNumberFormat="1" applyFont="1" applyFill="1" applyBorder="1" applyAlignment="1" applyProtection="1">
      <alignment horizontal="center"/>
      <protection locked="0"/>
    </xf>
    <xf numFmtId="0" fontId="52" fillId="0" borderId="0" xfId="2" applyFont="1" applyFill="1" applyBorder="1" applyAlignment="1" applyProtection="1">
      <alignment horizontal="center" vertical="center"/>
      <protection locked="0"/>
    </xf>
    <xf numFmtId="3" fontId="52" fillId="0" borderId="0" xfId="2" applyNumberFormat="1" applyFont="1" applyFill="1" applyBorder="1" applyAlignment="1" applyProtection="1">
      <alignment horizontal="center"/>
    </xf>
    <xf numFmtId="3" fontId="48" fillId="37" borderId="0" xfId="2" applyNumberFormat="1" applyFont="1" applyFill="1" applyBorder="1" applyAlignment="1" applyProtection="1">
      <alignment horizontal="right"/>
      <protection locked="0"/>
    </xf>
    <xf numFmtId="3" fontId="48" fillId="37" borderId="14" xfId="2" applyNumberFormat="1" applyFont="1" applyFill="1" applyBorder="1" applyAlignment="1" applyProtection="1">
      <alignment horizontal="right"/>
      <protection locked="0"/>
    </xf>
    <xf numFmtId="0" fontId="18" fillId="37" borderId="0" xfId="2" applyFill="1" applyProtection="1">
      <protection locked="0"/>
    </xf>
    <xf numFmtId="3" fontId="49" fillId="0" borderId="14" xfId="2" applyNumberFormat="1" applyFont="1" applyBorder="1" applyAlignment="1" applyProtection="1">
      <alignment horizontal="right"/>
    </xf>
    <xf numFmtId="3" fontId="52" fillId="0" borderId="11" xfId="2" applyNumberFormat="1" applyFont="1" applyFill="1" applyBorder="1" applyAlignment="1" applyProtection="1">
      <alignment horizontal="center"/>
      <protection locked="0"/>
    </xf>
    <xf numFmtId="3" fontId="52" fillId="0" borderId="0" xfId="2" applyNumberFormat="1" applyFont="1" applyFill="1" applyBorder="1" applyAlignment="1" applyProtection="1">
      <alignment horizontal="center" vertical="center"/>
      <protection locked="0"/>
    </xf>
    <xf numFmtId="3" fontId="48" fillId="0" borderId="27" xfId="2" applyNumberFormat="1" applyFont="1" applyFill="1" applyBorder="1" applyAlignment="1" applyProtection="1">
      <alignment horizontal="right"/>
      <protection locked="0"/>
    </xf>
    <xf numFmtId="3" fontId="48" fillId="0" borderId="28" xfId="2" applyNumberFormat="1" applyFont="1" applyFill="1" applyBorder="1" applyAlignment="1" applyProtection="1">
      <alignment horizontal="right"/>
      <protection locked="0"/>
    </xf>
    <xf numFmtId="3" fontId="48" fillId="0" borderId="29" xfId="2" applyNumberFormat="1" applyFont="1" applyFill="1" applyBorder="1" applyAlignment="1" applyProtection="1">
      <alignment horizontal="right"/>
      <protection locked="0"/>
    </xf>
    <xf numFmtId="3" fontId="48" fillId="0" borderId="0" xfId="2" applyNumberFormat="1" applyFont="1" applyFill="1" applyBorder="1" applyAlignment="1" applyProtection="1">
      <alignment horizontal="right"/>
    </xf>
    <xf numFmtId="3" fontId="48" fillId="0" borderId="14" xfId="2" applyNumberFormat="1" applyFont="1" applyFill="1" applyBorder="1" applyAlignment="1" applyProtection="1">
      <alignment horizontal="right"/>
    </xf>
    <xf numFmtId="3" fontId="49" fillId="0" borderId="13" xfId="2" applyNumberFormat="1" applyFont="1" applyBorder="1" applyAlignment="1" applyProtection="1">
      <alignment horizontal="right"/>
    </xf>
    <xf numFmtId="3" fontId="52" fillId="0" borderId="0" xfId="2" applyNumberFormat="1" applyFont="1" applyBorder="1" applyAlignment="1" applyProtection="1">
      <alignment horizontal="center"/>
    </xf>
    <xf numFmtId="3" fontId="52" fillId="0" borderId="0" xfId="2" applyNumberFormat="1" applyFont="1" applyBorder="1" applyAlignment="1" applyProtection="1">
      <alignment horizontal="center" vertical="center"/>
      <protection locked="0"/>
    </xf>
    <xf numFmtId="3" fontId="48" fillId="0" borderId="0" xfId="2" applyNumberFormat="1" applyFont="1" applyBorder="1" applyAlignment="1" applyProtection="1">
      <alignment horizontal="right"/>
    </xf>
    <xf numFmtId="3" fontId="48" fillId="0" borderId="14" xfId="2" applyNumberFormat="1" applyFont="1" applyBorder="1" applyAlignment="1" applyProtection="1">
      <alignment horizontal="right"/>
    </xf>
    <xf numFmtId="3" fontId="49" fillId="0" borderId="11" xfId="2" applyNumberFormat="1" applyFont="1" applyFill="1" applyBorder="1" applyAlignment="1" applyProtection="1">
      <alignment horizontal="right"/>
      <protection locked="0"/>
    </xf>
    <xf numFmtId="0" fontId="48" fillId="0" borderId="28" xfId="2" applyFont="1" applyFill="1" applyBorder="1" applyAlignment="1" applyProtection="1">
      <alignment horizontal="right"/>
      <protection locked="0"/>
    </xf>
    <xf numFmtId="0" fontId="48" fillId="0" borderId="29" xfId="2" applyFont="1" applyFill="1" applyBorder="1" applyAlignment="1" applyProtection="1">
      <alignment horizontal="right"/>
      <protection locked="0"/>
    </xf>
    <xf numFmtId="164" fontId="49" fillId="0" borderId="0" xfId="1" applyNumberFormat="1" applyFont="1" applyFill="1" applyBorder="1" applyAlignment="1" applyProtection="1">
      <alignment horizontal="right" readingOrder="2"/>
    </xf>
    <xf numFmtId="0" fontId="49" fillId="0" borderId="10" xfId="2" applyFont="1" applyFill="1" applyBorder="1" applyAlignment="1" applyProtection="1">
      <alignment horizontal="right"/>
      <protection locked="0"/>
    </xf>
    <xf numFmtId="0" fontId="49" fillId="0" borderId="11" xfId="2" applyFont="1" applyFill="1" applyBorder="1" applyAlignment="1" applyProtection="1">
      <alignment horizontal="right"/>
      <protection locked="0"/>
    </xf>
    <xf numFmtId="0" fontId="49" fillId="0" borderId="12" xfId="2" applyFont="1" applyFill="1" applyBorder="1" applyAlignment="1" applyProtection="1">
      <alignment horizontal="right"/>
      <protection locked="0"/>
    </xf>
    <xf numFmtId="3" fontId="49" fillId="0" borderId="0" xfId="2" quotePrefix="1" applyNumberFormat="1" applyFont="1" applyFill="1" applyBorder="1" applyAlignment="1" applyProtection="1">
      <alignment horizontal="right"/>
    </xf>
    <xf numFmtId="4" fontId="43" fillId="0" borderId="0" xfId="2" applyNumberFormat="1" applyFont="1" applyFill="1" applyBorder="1" applyAlignment="1" applyProtection="1">
      <alignment horizontal="right"/>
      <protection locked="0"/>
    </xf>
    <xf numFmtId="4" fontId="43" fillId="0" borderId="14" xfId="2" applyNumberFormat="1" applyFont="1" applyFill="1" applyBorder="1" applyAlignment="1" applyProtection="1">
      <alignment horizontal="right"/>
      <protection locked="0"/>
    </xf>
    <xf numFmtId="3" fontId="43" fillId="0" borderId="14" xfId="2" applyNumberFormat="1" applyFont="1" applyFill="1" applyBorder="1" applyAlignment="1" applyProtection="1">
      <alignment horizontal="right"/>
    </xf>
    <xf numFmtId="4" fontId="49" fillId="0" borderId="0" xfId="2" applyNumberFormat="1" applyFont="1" applyFill="1" applyBorder="1" applyAlignment="1" applyProtection="1">
      <alignment horizontal="right"/>
      <protection locked="0"/>
    </xf>
    <xf numFmtId="4" fontId="49" fillId="0" borderId="14" xfId="2" applyNumberFormat="1" applyFont="1" applyFill="1" applyBorder="1" applyAlignment="1" applyProtection="1">
      <alignment horizontal="right"/>
      <protection locked="0"/>
    </xf>
    <xf numFmtId="3" fontId="52" fillId="0" borderId="0" xfId="2" applyNumberFormat="1" applyFont="1" applyFill="1" applyBorder="1" applyAlignment="1" applyProtection="1">
      <alignment horizontal="right"/>
    </xf>
    <xf numFmtId="165" fontId="44" fillId="38" borderId="19" xfId="0" applyNumberFormat="1" applyFont="1" applyFill="1" applyBorder="1" applyProtection="1"/>
    <xf numFmtId="0" fontId="48" fillId="38" borderId="0" xfId="2" applyFont="1" applyFill="1" applyBorder="1" applyAlignment="1" applyProtection="1">
      <alignment horizontal="right"/>
      <protection locked="0"/>
    </xf>
    <xf numFmtId="0" fontId="53" fillId="38" borderId="0" xfId="2" applyFont="1" applyFill="1" applyBorder="1" applyAlignment="1" applyProtection="1">
      <alignment horizontal="center" vertical="center"/>
      <protection locked="0"/>
    </xf>
    <xf numFmtId="4" fontId="48" fillId="38" borderId="0" xfId="2" applyNumberFormat="1" applyFont="1" applyFill="1" applyBorder="1" applyAlignment="1" applyProtection="1">
      <alignment horizontal="right"/>
      <protection locked="0"/>
    </xf>
    <xf numFmtId="4" fontId="48" fillId="38" borderId="14" xfId="2" applyNumberFormat="1" applyFont="1" applyFill="1" applyBorder="1" applyAlignment="1" applyProtection="1">
      <alignment horizontal="right"/>
      <protection locked="0"/>
    </xf>
    <xf numFmtId="0" fontId="43" fillId="38" borderId="13" xfId="2" applyFont="1" applyFill="1" applyBorder="1" applyAlignment="1" applyProtection="1">
      <alignment horizontal="right"/>
    </xf>
    <xf numFmtId="0" fontId="47" fillId="38" borderId="0" xfId="2" applyFont="1" applyFill="1" applyBorder="1" applyAlignment="1" applyProtection="1">
      <alignment horizontal="center" vertical="center"/>
      <protection locked="0"/>
    </xf>
    <xf numFmtId="4" fontId="43" fillId="38" borderId="0" xfId="2" applyNumberFormat="1" applyFont="1" applyFill="1" applyBorder="1" applyAlignment="1" applyProtection="1">
      <alignment horizontal="right"/>
    </xf>
    <xf numFmtId="3" fontId="43" fillId="38" borderId="13" xfId="2" applyNumberFormat="1" applyFont="1" applyFill="1" applyBorder="1" applyAlignment="1" applyProtection="1">
      <alignment horizontal="right"/>
    </xf>
    <xf numFmtId="3" fontId="43" fillId="38" borderId="0" xfId="2" applyNumberFormat="1" applyFont="1" applyFill="1" applyBorder="1" applyAlignment="1" applyProtection="1">
      <alignment horizontal="right" vertical="center"/>
      <protection locked="0"/>
    </xf>
    <xf numFmtId="3" fontId="43" fillId="38" borderId="0" xfId="2" applyNumberFormat="1" applyFont="1" applyFill="1" applyBorder="1" applyAlignment="1" applyProtection="1">
      <alignment horizontal="right"/>
    </xf>
    <xf numFmtId="3" fontId="49" fillId="38" borderId="14" xfId="5" applyNumberFormat="1" applyFont="1" applyFill="1" applyBorder="1" applyAlignment="1">
      <alignment vertical="center"/>
    </xf>
    <xf numFmtId="3" fontId="49" fillId="38" borderId="0" xfId="2" applyNumberFormat="1" applyFont="1" applyFill="1" applyBorder="1" applyAlignment="1" applyProtection="1">
      <alignment horizontal="right"/>
    </xf>
    <xf numFmtId="3" fontId="49" fillId="38" borderId="0" xfId="2" applyNumberFormat="1" applyFont="1" applyFill="1" applyBorder="1" applyAlignment="1" applyProtection="1">
      <alignment horizontal="right"/>
      <protection locked="0"/>
    </xf>
    <xf numFmtId="3" fontId="49" fillId="38" borderId="14" xfId="2" applyNumberFormat="1" applyFont="1" applyFill="1" applyBorder="1" applyAlignment="1" applyProtection="1">
      <alignment horizontal="right"/>
    </xf>
    <xf numFmtId="3" fontId="52" fillId="38" borderId="0" xfId="2" applyNumberFormat="1" applyFont="1" applyFill="1" applyBorder="1" applyAlignment="1" applyProtection="1">
      <alignment horizontal="center"/>
    </xf>
    <xf numFmtId="165" fontId="44" fillId="38" borderId="19" xfId="0" applyNumberFormat="1" applyFont="1" applyFill="1" applyBorder="1" applyAlignment="1" applyProtection="1">
      <alignment horizontal="right"/>
    </xf>
    <xf numFmtId="3" fontId="52" fillId="38" borderId="0" xfId="2" applyNumberFormat="1" applyFont="1" applyFill="1" applyBorder="1" applyAlignment="1" applyProtection="1">
      <alignment horizontal="center" vertical="center"/>
      <protection locked="0"/>
    </xf>
    <xf numFmtId="3" fontId="52" fillId="38" borderId="0" xfId="2" applyNumberFormat="1" applyFont="1" applyFill="1" applyBorder="1" applyAlignment="1" applyProtection="1">
      <alignment horizontal="right"/>
    </xf>
    <xf numFmtId="3" fontId="48" fillId="38" borderId="0" xfId="2" applyNumberFormat="1" applyFont="1" applyFill="1" applyBorder="1" applyAlignment="1" applyProtection="1">
      <alignment horizontal="right"/>
    </xf>
    <xf numFmtId="3" fontId="48" fillId="38" borderId="0" xfId="2" applyNumberFormat="1" applyFont="1" applyFill="1" applyBorder="1" applyAlignment="1" applyProtection="1">
      <alignment horizontal="right"/>
      <protection locked="0"/>
    </xf>
    <xf numFmtId="3" fontId="48" fillId="38" borderId="14" xfId="2" applyNumberFormat="1" applyFont="1" applyFill="1" applyBorder="1" applyAlignment="1" applyProtection="1">
      <alignment horizontal="right"/>
    </xf>
    <xf numFmtId="3" fontId="49" fillId="38" borderId="13" xfId="2" applyNumberFormat="1" applyFont="1" applyFill="1" applyBorder="1" applyAlignment="1" applyProtection="1">
      <alignment horizontal="right"/>
    </xf>
    <xf numFmtId="0" fontId="18" fillId="38" borderId="0" xfId="2" applyFill="1" applyProtection="1">
      <protection locked="0"/>
    </xf>
    <xf numFmtId="0" fontId="48" fillId="0" borderId="0" xfId="2" applyFont="1" applyFill="1" applyBorder="1" applyAlignment="1" applyProtection="1">
      <alignment horizontal="right"/>
      <protection locked="0"/>
    </xf>
    <xf numFmtId="0" fontId="48" fillId="0" borderId="14" xfId="2" applyFont="1" applyFill="1" applyBorder="1" applyAlignment="1" applyProtection="1">
      <alignment horizontal="right"/>
      <protection locked="0"/>
    </xf>
    <xf numFmtId="0" fontId="48" fillId="36" borderId="27" xfId="2" applyFont="1" applyFill="1" applyBorder="1" applyAlignment="1" applyProtection="1">
      <alignment horizontal="right"/>
      <protection locked="0"/>
    </xf>
    <xf numFmtId="0" fontId="48" fillId="36" borderId="28" xfId="2" applyFont="1" applyFill="1" applyBorder="1" applyAlignment="1" applyProtection="1">
      <alignment horizontal="right"/>
      <protection locked="0"/>
    </xf>
    <xf numFmtId="0" fontId="48" fillId="36" borderId="29" xfId="2" applyFont="1" applyFill="1" applyBorder="1" applyAlignment="1" applyProtection="1">
      <alignment horizontal="right"/>
      <protection locked="0"/>
    </xf>
    <xf numFmtId="3" fontId="48" fillId="0" borderId="10" xfId="2" applyNumberFormat="1" applyFont="1" applyFill="1" applyBorder="1" applyAlignment="1" applyProtection="1">
      <alignment horizontal="right"/>
      <protection locked="0"/>
    </xf>
    <xf numFmtId="3" fontId="48" fillId="0" borderId="12" xfId="2" applyNumberFormat="1" applyFont="1" applyFill="1" applyBorder="1" applyAlignment="1" applyProtection="1">
      <alignment horizontal="right"/>
      <protection locked="0"/>
    </xf>
    <xf numFmtId="0" fontId="43" fillId="0" borderId="13" xfId="2" applyFont="1" applyBorder="1" applyProtection="1">
      <protection locked="0"/>
    </xf>
    <xf numFmtId="3" fontId="43" fillId="0" borderId="0" xfId="2" applyNumberFormat="1" applyFont="1" applyBorder="1" applyProtection="1">
      <protection locked="0"/>
    </xf>
    <xf numFmtId="3" fontId="43" fillId="0" borderId="14" xfId="2" applyNumberFormat="1" applyFont="1" applyBorder="1" applyProtection="1">
      <protection locked="0"/>
    </xf>
    <xf numFmtId="3" fontId="48" fillId="0" borderId="0" xfId="2" applyNumberFormat="1" applyFont="1" applyBorder="1" applyProtection="1">
      <protection locked="0"/>
    </xf>
    <xf numFmtId="3" fontId="48" fillId="0" borderId="14" xfId="2" applyNumberFormat="1" applyFont="1" applyBorder="1" applyProtection="1">
      <protection locked="0"/>
    </xf>
    <xf numFmtId="3" fontId="48" fillId="36" borderId="27" xfId="2" applyNumberFormat="1" applyFont="1" applyFill="1" applyBorder="1" applyProtection="1">
      <protection locked="0"/>
    </xf>
    <xf numFmtId="3" fontId="48" fillId="36" borderId="28" xfId="2" applyNumberFormat="1" applyFont="1" applyFill="1" applyBorder="1" applyProtection="1">
      <protection locked="0"/>
    </xf>
    <xf numFmtId="3" fontId="48" fillId="36" borderId="29" xfId="2" applyNumberFormat="1" applyFont="1" applyFill="1" applyBorder="1" applyProtection="1">
      <protection locked="0"/>
    </xf>
    <xf numFmtId="3" fontId="43" fillId="0" borderId="13" xfId="2" applyNumberFormat="1" applyFont="1" applyBorder="1" applyProtection="1">
      <protection locked="0"/>
    </xf>
    <xf numFmtId="0" fontId="43" fillId="0" borderId="23" xfId="2" applyFont="1" applyBorder="1" applyProtection="1">
      <protection locked="0"/>
    </xf>
    <xf numFmtId="0" fontId="46" fillId="0" borderId="18" xfId="2" applyFont="1" applyBorder="1" applyProtection="1">
      <protection locked="0"/>
    </xf>
    <xf numFmtId="0" fontId="46" fillId="0" borderId="10" xfId="2" applyFont="1" applyBorder="1" applyAlignment="1" applyProtection="1">
      <alignment vertical="top" wrapText="1"/>
      <protection locked="0"/>
    </xf>
    <xf numFmtId="0" fontId="46" fillId="0" borderId="11" xfId="2" applyFont="1" applyBorder="1" applyAlignment="1" applyProtection="1">
      <alignment vertical="top"/>
      <protection locked="0"/>
    </xf>
    <xf numFmtId="0" fontId="46" fillId="0" borderId="12" xfId="2" applyFont="1" applyBorder="1" applyAlignment="1" applyProtection="1">
      <alignment vertical="top"/>
      <protection locked="0"/>
    </xf>
    <xf numFmtId="0" fontId="46" fillId="0" borderId="12" xfId="2" applyFont="1" applyBorder="1" applyAlignment="1" applyProtection="1">
      <alignment vertical="top" wrapText="1"/>
      <protection locked="0"/>
    </xf>
    <xf numFmtId="0" fontId="46" fillId="0" borderId="11" xfId="2" applyFont="1" applyBorder="1" applyProtection="1">
      <protection locked="0"/>
    </xf>
    <xf numFmtId="0" fontId="46" fillId="0" borderId="12" xfId="2" applyFont="1" applyBorder="1" applyProtection="1">
      <protection locked="0"/>
    </xf>
    <xf numFmtId="0" fontId="25" fillId="0" borderId="11" xfId="2" applyFont="1" applyBorder="1" applyAlignment="1" applyProtection="1">
      <alignment vertical="top"/>
      <protection locked="0"/>
    </xf>
    <xf numFmtId="0" fontId="46" fillId="0" borderId="10" xfId="2" applyFont="1" applyBorder="1" applyAlignment="1" applyProtection="1">
      <alignment vertical="top"/>
      <protection locked="0"/>
    </xf>
    <xf numFmtId="0" fontId="46" fillId="0" borderId="0" xfId="2" applyFont="1" applyProtection="1">
      <protection locked="0"/>
    </xf>
    <xf numFmtId="0" fontId="46" fillId="0" borderId="19" xfId="2" applyFont="1" applyBorder="1" applyProtection="1">
      <protection locked="0"/>
    </xf>
    <xf numFmtId="0" fontId="46" fillId="0" borderId="0" xfId="2" applyFont="1" applyBorder="1" applyAlignment="1" applyProtection="1">
      <alignment vertical="top"/>
      <protection locked="0"/>
    </xf>
    <xf numFmtId="0" fontId="46" fillId="0" borderId="0" xfId="2" applyFont="1" applyBorder="1" applyProtection="1">
      <protection locked="0"/>
    </xf>
    <xf numFmtId="0" fontId="46" fillId="0" borderId="14" xfId="2" applyFont="1" applyBorder="1" applyProtection="1">
      <protection locked="0"/>
    </xf>
    <xf numFmtId="0" fontId="46" fillId="0" borderId="14" xfId="2" applyFont="1" applyBorder="1" applyAlignment="1" applyProtection="1">
      <alignment vertical="top" wrapText="1"/>
      <protection locked="0"/>
    </xf>
    <xf numFmtId="0" fontId="46" fillId="0" borderId="13" xfId="2" applyFont="1" applyBorder="1" applyAlignment="1" applyProtection="1">
      <alignment vertical="top" wrapText="1"/>
      <protection locked="0"/>
    </xf>
    <xf numFmtId="0" fontId="46" fillId="0" borderId="0" xfId="2" applyFont="1" applyBorder="1" applyAlignment="1" applyProtection="1">
      <protection locked="0"/>
    </xf>
    <xf numFmtId="0" fontId="46" fillId="0" borderId="14" xfId="2" applyFont="1" applyBorder="1" applyAlignment="1" applyProtection="1">
      <protection locked="0"/>
    </xf>
    <xf numFmtId="0" fontId="46" fillId="0" borderId="0" xfId="2" applyFont="1" applyBorder="1" applyAlignment="1" applyProtection="1">
      <alignment vertical="top" wrapText="1"/>
      <protection locked="0"/>
    </xf>
    <xf numFmtId="0" fontId="46" fillId="0" borderId="13" xfId="2" applyFont="1" applyBorder="1" applyAlignment="1" applyProtection="1">
      <protection locked="0"/>
    </xf>
    <xf numFmtId="0" fontId="46" fillId="0" borderId="13" xfId="2" applyFont="1" applyBorder="1" applyProtection="1">
      <protection locked="0"/>
    </xf>
    <xf numFmtId="0" fontId="46" fillId="0" borderId="23" xfId="2" applyFont="1" applyBorder="1" applyProtection="1">
      <protection locked="0"/>
    </xf>
    <xf numFmtId="0" fontId="46" fillId="0" borderId="16" xfId="2" applyFont="1" applyBorder="1" applyProtection="1">
      <protection locked="0"/>
    </xf>
    <xf numFmtId="0" fontId="46" fillId="0" borderId="17" xfId="2" applyFont="1" applyBorder="1" applyProtection="1">
      <protection locked="0"/>
    </xf>
    <xf numFmtId="0" fontId="46" fillId="0" borderId="15" xfId="2" applyFont="1" applyBorder="1" applyAlignment="1" applyProtection="1">
      <alignment vertical="top" wrapText="1"/>
      <protection locked="0"/>
    </xf>
    <xf numFmtId="0" fontId="46" fillId="0" borderId="16" xfId="2" applyFont="1" applyBorder="1" applyAlignment="1" applyProtection="1">
      <alignment vertical="top" wrapText="1"/>
      <protection locked="0"/>
    </xf>
    <xf numFmtId="0" fontId="46" fillId="0" borderId="17" xfId="2" applyFont="1" applyBorder="1" applyAlignment="1" applyProtection="1">
      <alignment vertical="top" wrapText="1"/>
      <protection locked="0"/>
    </xf>
    <xf numFmtId="0" fontId="46" fillId="0" borderId="15" xfId="2" applyFont="1" applyBorder="1" applyProtection="1">
      <protection locked="0"/>
    </xf>
    <xf numFmtId="0" fontId="25" fillId="0" borderId="13" xfId="2" applyFont="1" applyBorder="1" applyAlignment="1" applyProtection="1">
      <alignment horizontal="left" vertical="top" wrapText="1"/>
      <protection locked="0"/>
    </xf>
    <xf numFmtId="0" fontId="46" fillId="0" borderId="0" xfId="2" applyFont="1" applyBorder="1" applyAlignment="1" applyProtection="1">
      <alignment horizontal="left" vertical="top" wrapText="1"/>
      <protection locked="0"/>
    </xf>
    <xf numFmtId="0" fontId="46" fillId="0" borderId="14" xfId="2" applyFont="1" applyBorder="1" applyAlignment="1" applyProtection="1">
      <alignment horizontal="left" vertical="top" wrapText="1"/>
      <protection locked="0"/>
    </xf>
    <xf numFmtId="0" fontId="38" fillId="0" borderId="0" xfId="0" applyFont="1" applyProtection="1">
      <protection locked="0"/>
    </xf>
    <xf numFmtId="0" fontId="0" fillId="0" borderId="0" xfId="0" applyProtection="1">
      <protection locked="0"/>
    </xf>
    <xf numFmtId="0" fontId="38" fillId="0" borderId="0" xfId="2" applyFont="1" applyAlignment="1" applyProtection="1">
      <protection locked="0"/>
    </xf>
    <xf numFmtId="0" fontId="18" fillId="0" borderId="0" xfId="2" applyAlignment="1" applyProtection="1">
      <protection locked="0"/>
    </xf>
    <xf numFmtId="0" fontId="58" fillId="0" borderId="0" xfId="2" applyFont="1" applyBorder="1" applyAlignment="1" applyProtection="1">
      <protection locked="0"/>
    </xf>
    <xf numFmtId="0" fontId="38" fillId="0" borderId="0" xfId="2" applyFont="1" applyBorder="1" applyAlignment="1" applyProtection="1">
      <protection locked="0"/>
    </xf>
    <xf numFmtId="0" fontId="38" fillId="39" borderId="33" xfId="2" applyFont="1" applyFill="1" applyBorder="1" applyAlignment="1" applyProtection="1">
      <alignment horizontal="right"/>
      <protection locked="0"/>
    </xf>
    <xf numFmtId="0" fontId="38" fillId="39" borderId="34" xfId="2" applyFont="1" applyFill="1" applyBorder="1" applyAlignment="1" applyProtection="1">
      <alignment horizontal="center" vertical="center" wrapText="1"/>
      <protection locked="0"/>
    </xf>
    <xf numFmtId="0" fontId="38" fillId="39" borderId="34" xfId="2" applyFont="1" applyFill="1" applyBorder="1" applyAlignment="1" applyProtection="1">
      <alignment horizontal="center" wrapText="1"/>
      <protection locked="0"/>
    </xf>
    <xf numFmtId="0" fontId="38" fillId="39" borderId="34" xfId="2" applyFont="1" applyFill="1" applyBorder="1" applyAlignment="1" applyProtection="1">
      <alignment horizontal="center"/>
      <protection locked="0"/>
    </xf>
    <xf numFmtId="0" fontId="38" fillId="39" borderId="35" xfId="2" applyFont="1" applyFill="1" applyBorder="1" applyAlignment="1" applyProtection="1">
      <alignment horizontal="center"/>
      <protection locked="0"/>
    </xf>
    <xf numFmtId="0" fontId="38" fillId="0" borderId="0" xfId="2" applyFont="1" applyFill="1" applyBorder="1" applyAlignment="1" applyProtection="1">
      <alignment horizontal="center"/>
      <protection locked="0"/>
    </xf>
    <xf numFmtId="0" fontId="46" fillId="0" borderId="0" xfId="2" applyFont="1" applyFill="1" applyBorder="1" applyAlignment="1" applyProtection="1">
      <alignment horizontal="center"/>
      <protection locked="0"/>
    </xf>
    <xf numFmtId="0" fontId="38" fillId="39" borderId="36" xfId="2" applyFont="1" applyFill="1" applyBorder="1" applyAlignment="1" applyProtection="1">
      <alignment horizontal="right"/>
      <protection locked="0"/>
    </xf>
    <xf numFmtId="0" fontId="60" fillId="0" borderId="34" xfId="2" applyFont="1" applyFill="1" applyBorder="1" applyAlignment="1" applyProtection="1">
      <alignment horizontal="center"/>
      <protection locked="0"/>
    </xf>
    <xf numFmtId="0" fontId="60" fillId="0" borderId="34" xfId="2" applyFont="1" applyFill="1" applyBorder="1" applyAlignment="1" applyProtection="1">
      <alignment horizontal="center" vertical="center"/>
      <protection locked="0"/>
    </xf>
    <xf numFmtId="0" fontId="60" fillId="0" borderId="35" xfId="2" applyFont="1" applyFill="1" applyBorder="1" applyAlignment="1" applyProtection="1">
      <alignment horizontal="center"/>
      <protection locked="0"/>
    </xf>
    <xf numFmtId="0" fontId="38" fillId="39" borderId="37" xfId="2" applyFont="1" applyFill="1" applyBorder="1" applyAlignment="1" applyProtection="1">
      <alignment horizontal="right"/>
      <protection locked="0"/>
    </xf>
    <xf numFmtId="165" fontId="36" fillId="0" borderId="34" xfId="2" applyNumberFormat="1" applyFont="1" applyFill="1" applyBorder="1" applyAlignment="1" applyProtection="1">
      <alignment horizontal="center"/>
    </xf>
    <xf numFmtId="165" fontId="36" fillId="0" borderId="35" xfId="2" applyNumberFormat="1" applyFont="1" applyFill="1" applyBorder="1" applyAlignment="1" applyProtection="1">
      <alignment horizontal="center"/>
    </xf>
    <xf numFmtId="2" fontId="60" fillId="0" borderId="34" xfId="2" applyNumberFormat="1" applyFont="1" applyFill="1" applyBorder="1" applyAlignment="1" applyProtection="1">
      <alignment horizontal="center"/>
      <protection locked="0"/>
    </xf>
    <xf numFmtId="0" fontId="18" fillId="0" borderId="0" xfId="2" applyFill="1" applyBorder="1" applyAlignment="1" applyProtection="1">
      <alignment horizontal="center"/>
      <protection locked="0"/>
    </xf>
    <xf numFmtId="3" fontId="36" fillId="0" borderId="34" xfId="2" applyNumberFormat="1" applyFont="1" applyFill="1" applyBorder="1" applyAlignment="1" applyProtection="1">
      <alignment horizontal="center"/>
    </xf>
    <xf numFmtId="3" fontId="36" fillId="0" borderId="35" xfId="2" applyNumberFormat="1" applyFont="1" applyFill="1" applyBorder="1" applyAlignment="1" applyProtection="1">
      <alignment horizontal="center"/>
    </xf>
    <xf numFmtId="0" fontId="38" fillId="39" borderId="38" xfId="2" applyFont="1" applyFill="1" applyBorder="1" applyAlignment="1" applyProtection="1">
      <alignment horizontal="right"/>
      <protection locked="0"/>
    </xf>
    <xf numFmtId="0" fontId="60" fillId="0" borderId="39" xfId="2" applyFont="1" applyBorder="1" applyAlignment="1" applyProtection="1">
      <protection locked="0"/>
    </xf>
    <xf numFmtId="0" fontId="36" fillId="0" borderId="39" xfId="2" applyFont="1" applyFill="1" applyBorder="1" applyAlignment="1" applyProtection="1">
      <alignment horizontal="center" vertical="center"/>
    </xf>
    <xf numFmtId="0" fontId="36" fillId="0" borderId="40" xfId="2" applyFont="1" applyFill="1" applyBorder="1" applyAlignment="1" applyProtection="1">
      <alignment horizontal="center" vertical="center"/>
    </xf>
    <xf numFmtId="0" fontId="58" fillId="39" borderId="41" xfId="2" applyFont="1" applyFill="1" applyBorder="1" applyAlignment="1" applyProtection="1">
      <alignment horizontal="right"/>
      <protection locked="0"/>
    </xf>
    <xf numFmtId="0" fontId="36" fillId="0" borderId="42" xfId="6" applyFont="1" applyFill="1" applyBorder="1" applyProtection="1">
      <protection locked="0"/>
    </xf>
    <xf numFmtId="0" fontId="38" fillId="0" borderId="42" xfId="2" applyFont="1" applyFill="1" applyBorder="1" applyAlignment="1" applyProtection="1">
      <protection locked="0"/>
    </xf>
    <xf numFmtId="165" fontId="38" fillId="0" borderId="42" xfId="2" applyNumberFormat="1" applyFont="1" applyFill="1" applyBorder="1" applyAlignment="1" applyProtection="1">
      <alignment horizontal="right"/>
    </xf>
    <xf numFmtId="165" fontId="38" fillId="0" borderId="43" xfId="2" applyNumberFormat="1" applyFont="1" applyFill="1" applyBorder="1" applyAlignment="1" applyProtection="1">
      <alignment horizontal="right"/>
    </xf>
    <xf numFmtId="165" fontId="38" fillId="0" borderId="44" xfId="2" applyNumberFormat="1" applyFont="1" applyFill="1" applyBorder="1" applyAlignment="1" applyProtection="1">
      <alignment horizontal="right"/>
    </xf>
    <xf numFmtId="0" fontId="36" fillId="0" borderId="34" xfId="6" applyFont="1" applyFill="1" applyBorder="1" applyProtection="1">
      <protection locked="0"/>
    </xf>
    <xf numFmtId="0" fontId="38" fillId="0" borderId="34" xfId="2" applyFont="1" applyFill="1" applyBorder="1" applyAlignment="1" applyProtection="1">
      <alignment horizontal="right"/>
    </xf>
    <xf numFmtId="165" fontId="38" fillId="0" borderId="34" xfId="2" applyNumberFormat="1" applyFont="1" applyFill="1" applyBorder="1" applyAlignment="1" applyProtection="1">
      <alignment horizontal="right"/>
    </xf>
    <xf numFmtId="165" fontId="38" fillId="0" borderId="35" xfId="2" applyNumberFormat="1" applyFont="1" applyFill="1" applyBorder="1" applyAlignment="1" applyProtection="1">
      <alignment horizontal="right"/>
    </xf>
    <xf numFmtId="0" fontId="58" fillId="39" borderId="45" xfId="2" applyFont="1" applyFill="1" applyBorder="1" applyAlignment="1" applyProtection="1">
      <alignment horizontal="right"/>
      <protection locked="0"/>
    </xf>
    <xf numFmtId="0" fontId="36" fillId="0" borderId="46" xfId="6" applyFont="1" applyFill="1" applyBorder="1" applyProtection="1">
      <protection locked="0"/>
    </xf>
    <xf numFmtId="166" fontId="38" fillId="0" borderId="46" xfId="2" applyNumberFormat="1" applyFont="1" applyFill="1" applyBorder="1" applyAlignment="1" applyProtection="1"/>
    <xf numFmtId="165" fontId="38" fillId="0" borderId="46" xfId="2" applyNumberFormat="1" applyFont="1" applyFill="1" applyBorder="1" applyAlignment="1" applyProtection="1">
      <alignment horizontal="right"/>
    </xf>
    <xf numFmtId="165" fontId="38" fillId="0" borderId="47" xfId="2" applyNumberFormat="1" applyFont="1" applyFill="1" applyBorder="1" applyAlignment="1" applyProtection="1">
      <alignment horizontal="right"/>
    </xf>
    <xf numFmtId="0" fontId="18" fillId="0" borderId="0" xfId="2" applyBorder="1" applyAlignment="1" applyProtection="1">
      <protection locked="0"/>
    </xf>
    <xf numFmtId="0" fontId="36" fillId="0" borderId="48" xfId="6" applyFont="1" applyFill="1" applyBorder="1" applyProtection="1">
      <protection locked="0"/>
    </xf>
    <xf numFmtId="166" fontId="38" fillId="0" borderId="48" xfId="2" applyNumberFormat="1" applyFont="1" applyFill="1" applyBorder="1" applyAlignment="1" applyProtection="1"/>
    <xf numFmtId="165" fontId="38" fillId="0" borderId="48" xfId="2" applyNumberFormat="1" applyFont="1" applyFill="1" applyBorder="1" applyAlignment="1" applyProtection="1">
      <alignment horizontal="right"/>
    </xf>
    <xf numFmtId="165" fontId="38" fillId="0" borderId="49" xfId="2" applyNumberFormat="1" applyFont="1" applyFill="1" applyBorder="1" applyAlignment="1" applyProtection="1">
      <alignment horizontal="right"/>
    </xf>
    <xf numFmtId="166" fontId="38" fillId="0" borderId="34" xfId="2" applyNumberFormat="1" applyFont="1" applyFill="1" applyBorder="1" applyAlignment="1" applyProtection="1"/>
    <xf numFmtId="0" fontId="60" fillId="0" borderId="48" xfId="2" applyFont="1" applyBorder="1" applyAlignment="1" applyProtection="1">
      <protection locked="0"/>
    </xf>
    <xf numFmtId="0" fontId="60" fillId="0" borderId="34" xfId="2" applyFont="1" applyBorder="1" applyAlignment="1" applyProtection="1">
      <protection locked="0"/>
    </xf>
    <xf numFmtId="0" fontId="60" fillId="0" borderId="34" xfId="2" applyFont="1" applyFill="1" applyBorder="1" applyAlignment="1" applyProtection="1">
      <protection locked="0"/>
    </xf>
    <xf numFmtId="0" fontId="60" fillId="0" borderId="35" xfId="2" applyFont="1" applyFill="1" applyBorder="1" applyAlignment="1" applyProtection="1">
      <protection locked="0"/>
    </xf>
    <xf numFmtId="3" fontId="36" fillId="0" borderId="34" xfId="6" applyNumberFormat="1" applyFont="1" applyFill="1" applyBorder="1" applyProtection="1">
      <protection locked="0"/>
    </xf>
    <xf numFmtId="0" fontId="58" fillId="0" borderId="50" xfId="2" applyFont="1" applyBorder="1" applyAlignment="1" applyProtection="1"/>
    <xf numFmtId="0" fontId="58" fillId="0" borderId="50" xfId="2" applyFont="1" applyBorder="1" applyAlignment="1" applyProtection="1">
      <protection locked="0"/>
    </xf>
    <xf numFmtId="0" fontId="38" fillId="0" borderId="50" xfId="2" applyFont="1" applyBorder="1" applyAlignment="1" applyProtection="1">
      <protection locked="0"/>
    </xf>
    <xf numFmtId="0" fontId="38" fillId="39" borderId="36" xfId="2" applyFont="1" applyFill="1" applyBorder="1" applyAlignment="1" applyProtection="1">
      <alignment horizontal="center" vertical="center" wrapText="1"/>
      <protection locked="0"/>
    </xf>
    <xf numFmtId="0" fontId="38" fillId="0" borderId="39" xfId="2" applyFont="1" applyBorder="1" applyAlignment="1" applyProtection="1">
      <alignment horizontal="center" vertical="center" wrapText="1"/>
      <protection locked="0"/>
    </xf>
    <xf numFmtId="0" fontId="38" fillId="0" borderId="39" xfId="2" applyFont="1" applyBorder="1" applyAlignment="1" applyProtection="1">
      <alignment horizontal="center" vertical="center" wrapText="1"/>
    </xf>
    <xf numFmtId="0" fontId="38" fillId="0" borderId="40" xfId="2" applyFont="1" applyBorder="1" applyAlignment="1" applyProtection="1">
      <alignment horizontal="center" vertical="center" wrapText="1"/>
    </xf>
    <xf numFmtId="0" fontId="38" fillId="0" borderId="0" xfId="2" applyFont="1" applyBorder="1" applyProtection="1">
      <protection locked="0"/>
    </xf>
    <xf numFmtId="0" fontId="38" fillId="0" borderId="51" xfId="2" applyFont="1" applyBorder="1" applyAlignment="1" applyProtection="1">
      <protection locked="0"/>
    </xf>
    <xf numFmtId="0" fontId="38" fillId="39" borderId="33" xfId="2" applyFont="1" applyFill="1" applyBorder="1" applyAlignment="1" applyProtection="1">
      <alignment horizontal="right" wrapText="1"/>
      <protection locked="0"/>
    </xf>
    <xf numFmtId="0" fontId="38" fillId="39" borderId="36" xfId="2" applyFont="1" applyFill="1" applyBorder="1" applyProtection="1">
      <protection locked="0"/>
    </xf>
    <xf numFmtId="0" fontId="60" fillId="0" borderId="34" xfId="2" applyFont="1" applyBorder="1" applyAlignment="1" applyProtection="1">
      <alignment horizontal="center" vertical="center"/>
      <protection locked="0"/>
    </xf>
    <xf numFmtId="0" fontId="62" fillId="0" borderId="34" xfId="2" applyFont="1" applyBorder="1" applyAlignment="1" applyProtection="1">
      <alignment horizontal="center" vertical="center"/>
      <protection locked="0"/>
    </xf>
    <xf numFmtId="0" fontId="60" fillId="0" borderId="35" xfId="2" applyFont="1" applyBorder="1" applyAlignment="1" applyProtection="1">
      <alignment horizontal="center" vertical="center"/>
      <protection locked="0"/>
    </xf>
    <xf numFmtId="0" fontId="38" fillId="39" borderId="37" xfId="2" applyFont="1" applyFill="1" applyBorder="1" applyProtection="1">
      <protection locked="0"/>
    </xf>
    <xf numFmtId="165" fontId="36" fillId="0" borderId="34" xfId="2" applyNumberFormat="1" applyFont="1" applyBorder="1" applyAlignment="1" applyProtection="1">
      <alignment horizontal="center" vertical="center"/>
    </xf>
    <xf numFmtId="165" fontId="36" fillId="0" borderId="35" xfId="2" applyNumberFormat="1" applyFont="1" applyBorder="1" applyAlignment="1" applyProtection="1">
      <alignment horizontal="center" vertical="center"/>
    </xf>
    <xf numFmtId="3" fontId="36" fillId="0" borderId="34" xfId="2" applyNumberFormat="1" applyFont="1" applyBorder="1" applyAlignment="1" applyProtection="1">
      <alignment horizontal="center" vertical="center"/>
    </xf>
    <xf numFmtId="3" fontId="36" fillId="0" borderId="35" xfId="2" applyNumberFormat="1" applyFont="1" applyBorder="1" applyAlignment="1" applyProtection="1">
      <alignment horizontal="center" vertical="center"/>
    </xf>
    <xf numFmtId="0" fontId="36" fillId="0" borderId="36" xfId="2" applyFont="1" applyBorder="1" applyAlignment="1" applyProtection="1">
      <alignment horizontal="center" vertical="center"/>
    </xf>
    <xf numFmtId="0" fontId="36" fillId="0" borderId="40" xfId="2" applyFont="1" applyBorder="1" applyAlignment="1" applyProtection="1">
      <alignment horizontal="center" vertical="center"/>
    </xf>
    <xf numFmtId="3" fontId="38" fillId="0" borderId="42" xfId="2" applyNumberFormat="1" applyFont="1" applyFill="1" applyBorder="1" applyAlignment="1" applyProtection="1">
      <protection locked="0"/>
    </xf>
    <xf numFmtId="166" fontId="38" fillId="0" borderId="42" xfId="2" applyNumberFormat="1" applyFont="1" applyFill="1" applyBorder="1" applyAlignment="1" applyProtection="1">
      <alignment horizontal="right"/>
    </xf>
    <xf numFmtId="3" fontId="38" fillId="0" borderId="48" xfId="2" applyNumberFormat="1" applyFont="1" applyFill="1" applyBorder="1" applyAlignment="1" applyProtection="1">
      <alignment horizontal="right"/>
      <protection locked="0"/>
    </xf>
    <xf numFmtId="166" fontId="38" fillId="0" borderId="48" xfId="2" applyNumberFormat="1" applyFont="1" applyFill="1" applyBorder="1" applyAlignment="1" applyProtection="1">
      <alignment horizontal="right"/>
    </xf>
    <xf numFmtId="3" fontId="38" fillId="0" borderId="46" xfId="2" applyNumberFormat="1" applyFont="1" applyFill="1" applyBorder="1" applyAlignment="1" applyProtection="1">
      <alignment horizontal="right"/>
      <protection locked="0"/>
    </xf>
    <xf numFmtId="166" fontId="38" fillId="0" borderId="46" xfId="2" applyNumberFormat="1" applyFont="1" applyFill="1" applyBorder="1" applyAlignment="1" applyProtection="1">
      <alignment horizontal="right"/>
    </xf>
    <xf numFmtId="165" fontId="36" fillId="0" borderId="45" xfId="2" applyNumberFormat="1" applyFont="1" applyFill="1" applyBorder="1" applyAlignment="1" applyProtection="1">
      <alignment horizontal="right" vertical="center"/>
    </xf>
    <xf numFmtId="165" fontId="36" fillId="0" borderId="47" xfId="2" applyNumberFormat="1" applyFont="1" applyFill="1" applyBorder="1" applyAlignment="1" applyProtection="1">
      <alignment horizontal="right" vertical="center"/>
    </xf>
    <xf numFmtId="3" fontId="38" fillId="0" borderId="34" xfId="2" applyNumberFormat="1" applyFont="1" applyFill="1" applyBorder="1" applyAlignment="1" applyProtection="1">
      <alignment horizontal="right"/>
      <protection locked="0"/>
    </xf>
    <xf numFmtId="0" fontId="38" fillId="39" borderId="50" xfId="2" applyFont="1" applyFill="1" applyBorder="1" applyAlignment="1" applyProtection="1">
      <alignment horizontal="center" vertical="center" wrapText="1"/>
      <protection locked="0"/>
    </xf>
    <xf numFmtId="0" fontId="38" fillId="0" borderId="34" xfId="2" applyFont="1" applyBorder="1" applyAlignment="1" applyProtection="1">
      <alignment horizontal="center" vertical="center" wrapText="1"/>
      <protection locked="0"/>
    </xf>
    <xf numFmtId="0" fontId="38" fillId="0" borderId="34" xfId="2" applyFont="1" applyBorder="1" applyAlignment="1" applyProtection="1">
      <alignment horizontal="center" vertical="center" wrapText="1"/>
    </xf>
    <xf numFmtId="0" fontId="38" fillId="0" borderId="35" xfId="2" applyFont="1" applyBorder="1" applyAlignment="1" applyProtection="1">
      <alignment horizontal="center" vertical="center" wrapText="1"/>
    </xf>
    <xf numFmtId="0" fontId="38" fillId="0" borderId="0" xfId="2" applyFont="1" applyProtection="1">
      <protection locked="0"/>
    </xf>
    <xf numFmtId="0" fontId="63" fillId="0" borderId="28" xfId="7" applyFont="1" applyBorder="1"/>
    <xf numFmtId="0" fontId="63" fillId="0" borderId="29" xfId="7" applyFont="1" applyBorder="1"/>
    <xf numFmtId="0" fontId="64" fillId="0" borderId="0" xfId="0" applyFont="1"/>
    <xf numFmtId="0" fontId="63" fillId="40" borderId="10" xfId="7" applyFont="1" applyFill="1" applyBorder="1"/>
    <xf numFmtId="0" fontId="63" fillId="40" borderId="11" xfId="7" applyFont="1" applyFill="1" applyBorder="1"/>
    <xf numFmtId="0" fontId="66" fillId="40" borderId="11" xfId="7" applyFont="1" applyFill="1" applyBorder="1" applyAlignment="1">
      <alignment horizontal="right"/>
    </xf>
    <xf numFmtId="0" fontId="63" fillId="40" borderId="12" xfId="7" applyFont="1" applyFill="1" applyBorder="1"/>
    <xf numFmtId="0" fontId="63" fillId="40" borderId="15" xfId="7" applyFont="1" applyFill="1" applyBorder="1"/>
    <xf numFmtId="0" fontId="63" fillId="40" borderId="16" xfId="7" applyFont="1" applyFill="1" applyBorder="1"/>
    <xf numFmtId="0" fontId="66" fillId="40" borderId="16" xfId="7" applyFont="1" applyFill="1" applyBorder="1" applyAlignment="1">
      <alignment horizontal="right"/>
    </xf>
    <xf numFmtId="0" fontId="63" fillId="40" borderId="17" xfId="7" applyFont="1" applyFill="1" applyBorder="1"/>
    <xf numFmtId="0" fontId="66" fillId="0" borderId="10" xfId="7" applyFont="1" applyBorder="1"/>
    <xf numFmtId="0" fontId="66" fillId="0" borderId="11" xfId="7" applyFont="1" applyBorder="1"/>
    <xf numFmtId="0" fontId="63" fillId="0" borderId="11" xfId="7" applyFont="1" applyBorder="1"/>
    <xf numFmtId="0" fontId="63" fillId="0" borderId="12" xfId="7" applyFont="1" applyBorder="1"/>
    <xf numFmtId="0" fontId="67" fillId="0" borderId="14" xfId="7" applyFont="1" applyBorder="1" applyAlignment="1">
      <alignment horizontal="center"/>
    </xf>
    <xf numFmtId="0" fontId="68" fillId="0" borderId="0" xfId="0" applyFont="1"/>
    <xf numFmtId="0" fontId="63" fillId="0" borderId="13" xfId="7" applyFont="1" applyBorder="1"/>
    <xf numFmtId="0" fontId="63" fillId="0" borderId="0" xfId="7" applyFont="1" applyBorder="1"/>
    <xf numFmtId="0" fontId="42" fillId="0" borderId="0" xfId="7" applyFont="1" applyBorder="1"/>
    <xf numFmtId="0" fontId="69" fillId="0" borderId="52" xfId="7" applyFont="1" applyBorder="1" applyAlignment="1">
      <alignment horizontal="center" vertical="center" wrapText="1"/>
    </xf>
    <xf numFmtId="0" fontId="69" fillId="0" borderId="53" xfId="7" applyFont="1" applyBorder="1" applyAlignment="1">
      <alignment horizontal="center" vertical="center" wrapText="1"/>
    </xf>
    <xf numFmtId="0" fontId="69" fillId="0" borderId="56" xfId="7" applyFont="1" applyBorder="1" applyAlignment="1">
      <alignment horizontal="center" vertical="center" wrapText="1"/>
    </xf>
    <xf numFmtId="0" fontId="70" fillId="0" borderId="13" xfId="7" applyFont="1" applyFill="1" applyBorder="1" applyAlignment="1">
      <alignment horizontal="center" vertical="center"/>
    </xf>
    <xf numFmtId="0" fontId="70" fillId="0" borderId="0" xfId="7" applyFont="1" applyFill="1" applyBorder="1" applyAlignment="1">
      <alignment horizontal="center" vertical="center"/>
    </xf>
    <xf numFmtId="18" fontId="69" fillId="0" borderId="32" xfId="8" applyNumberFormat="1" applyFont="1" applyFill="1" applyBorder="1" applyAlignment="1">
      <alignment horizontal="center" vertical="center"/>
    </xf>
    <xf numFmtId="165" fontId="69" fillId="0" borderId="32" xfId="9" applyNumberFormat="1" applyFont="1" applyBorder="1" applyAlignment="1" applyProtection="1">
      <alignment horizontal="center" vertical="center"/>
      <protection locked="0"/>
    </xf>
    <xf numFmtId="18" fontId="69" fillId="0" borderId="32" xfId="9" applyNumberFormat="1" applyFont="1" applyBorder="1" applyAlignment="1" applyProtection="1">
      <alignment horizontal="center" vertical="center"/>
      <protection locked="0"/>
    </xf>
    <xf numFmtId="16" fontId="69" fillId="0" borderId="32" xfId="9" applyNumberFormat="1" applyFont="1" applyBorder="1" applyAlignment="1" applyProtection="1">
      <alignment horizontal="center" vertical="center"/>
      <protection locked="0"/>
    </xf>
    <xf numFmtId="0" fontId="69" fillId="0" borderId="32" xfId="9" applyFont="1" applyBorder="1" applyAlignment="1" applyProtection="1">
      <alignment horizontal="center" vertical="center"/>
      <protection locked="0"/>
    </xf>
    <xf numFmtId="0" fontId="71" fillId="0" borderId="0" xfId="7" applyFont="1" applyFill="1" applyBorder="1" applyAlignment="1">
      <alignment horizontal="center" vertical="center"/>
    </xf>
    <xf numFmtId="0" fontId="22" fillId="0" borderId="0" xfId="10" applyFont="1" applyAlignment="1">
      <alignment horizontal="center"/>
    </xf>
    <xf numFmtId="3" fontId="69" fillId="0" borderId="0" xfId="7" applyNumberFormat="1" applyFont="1" applyFill="1" applyBorder="1" applyAlignment="1">
      <alignment horizontal="center" vertical="center"/>
    </xf>
    <xf numFmtId="0" fontId="69" fillId="0" borderId="0" xfId="7" applyFont="1" applyFill="1" applyBorder="1" applyAlignment="1">
      <alignment horizontal="center" vertical="center"/>
    </xf>
    <xf numFmtId="3" fontId="20" fillId="0" borderId="0" xfId="0" applyNumberFormat="1" applyFont="1" applyBorder="1" applyAlignment="1" applyProtection="1">
      <alignment horizontal="center"/>
      <protection locked="0"/>
    </xf>
    <xf numFmtId="166" fontId="69" fillId="0" borderId="0" xfId="7" applyNumberFormat="1" applyFont="1" applyFill="1" applyBorder="1" applyAlignment="1">
      <alignment horizontal="center" vertical="center"/>
    </xf>
    <xf numFmtId="0" fontId="72" fillId="0" borderId="0" xfId="0" applyFont="1" applyFill="1"/>
    <xf numFmtId="0" fontId="70" fillId="0" borderId="13" xfId="7" applyFont="1" applyBorder="1" applyAlignment="1">
      <alignment horizontal="center" vertical="center"/>
    </xf>
    <xf numFmtId="0" fontId="70" fillId="0" borderId="0" xfId="7" applyFont="1" applyBorder="1" applyAlignment="1">
      <alignment horizontal="center" vertical="center"/>
    </xf>
    <xf numFmtId="18" fontId="69" fillId="0" borderId="0" xfId="8" applyNumberFormat="1" applyFont="1" applyBorder="1" applyAlignment="1">
      <alignment horizontal="center" vertical="center"/>
    </xf>
    <xf numFmtId="165" fontId="69" fillId="0" borderId="0" xfId="9" applyNumberFormat="1" applyFont="1" applyBorder="1" applyAlignment="1" applyProtection="1">
      <alignment horizontal="center" vertical="center"/>
      <protection locked="0"/>
    </xf>
    <xf numFmtId="18" fontId="69" fillId="0" borderId="0" xfId="9" applyNumberFormat="1" applyFont="1" applyBorder="1" applyAlignment="1" applyProtection="1">
      <alignment horizontal="center" vertical="center"/>
      <protection locked="0"/>
    </xf>
    <xf numFmtId="16" fontId="69" fillId="0" borderId="0" xfId="9" applyNumberFormat="1" applyFont="1" applyBorder="1" applyAlignment="1" applyProtection="1">
      <alignment horizontal="center" vertical="center"/>
      <protection locked="0"/>
    </xf>
    <xf numFmtId="0" fontId="69" fillId="0" borderId="0" xfId="9" applyFont="1" applyBorder="1" applyAlignment="1" applyProtection="1">
      <alignment horizontal="center" vertical="center"/>
      <protection locked="0"/>
    </xf>
    <xf numFmtId="0" fontId="71" fillId="0" borderId="0" xfId="7" applyFont="1" applyBorder="1" applyAlignment="1">
      <alignment horizontal="center" vertical="center"/>
    </xf>
    <xf numFmtId="3" fontId="69" fillId="0" borderId="0" xfId="7" applyNumberFormat="1" applyFont="1" applyBorder="1" applyAlignment="1">
      <alignment horizontal="center" vertical="center"/>
    </xf>
    <xf numFmtId="0" fontId="69" fillId="0" borderId="0" xfId="7" applyFont="1" applyBorder="1" applyAlignment="1">
      <alignment horizontal="center" vertical="center"/>
    </xf>
    <xf numFmtId="18" fontId="69" fillId="0" borderId="0" xfId="8" applyNumberFormat="1" applyFont="1" applyFill="1" applyBorder="1" applyAlignment="1">
      <alignment horizontal="center" vertical="center"/>
    </xf>
    <xf numFmtId="165" fontId="69" fillId="0" borderId="0" xfId="9" applyNumberFormat="1" applyFont="1" applyFill="1" applyBorder="1" applyAlignment="1" applyProtection="1">
      <alignment horizontal="center" vertical="center"/>
      <protection locked="0"/>
    </xf>
    <xf numFmtId="16" fontId="69" fillId="0" borderId="0" xfId="9" applyNumberFormat="1" applyFont="1" applyFill="1" applyBorder="1" applyAlignment="1" applyProtection="1">
      <alignment horizontal="center" vertical="center"/>
      <protection locked="0"/>
    </xf>
    <xf numFmtId="0" fontId="69" fillId="0" borderId="0" xfId="9" applyFont="1" applyFill="1" applyBorder="1" applyAlignment="1" applyProtection="1">
      <alignment horizontal="center" vertical="center"/>
      <protection locked="0"/>
    </xf>
    <xf numFmtId="18" fontId="69" fillId="0" borderId="0" xfId="7" applyNumberFormat="1" applyFont="1" applyFill="1" applyBorder="1" applyAlignment="1">
      <alignment horizontal="center" vertical="center"/>
    </xf>
    <xf numFmtId="16" fontId="69" fillId="0" borderId="0" xfId="7" applyNumberFormat="1" applyFont="1" applyFill="1" applyBorder="1" applyAlignment="1">
      <alignment horizontal="center" vertical="center"/>
    </xf>
    <xf numFmtId="18" fontId="69" fillId="0" borderId="0" xfId="7" applyNumberFormat="1" applyFont="1" applyBorder="1" applyAlignment="1">
      <alignment horizontal="center" vertical="center"/>
    </xf>
    <xf numFmtId="16" fontId="69" fillId="0" borderId="0" xfId="7" applyNumberFormat="1" applyFont="1" applyBorder="1" applyAlignment="1">
      <alignment horizontal="center" vertical="center"/>
    </xf>
    <xf numFmtId="166" fontId="69" fillId="0" borderId="0" xfId="7" applyNumberFormat="1" applyFont="1" applyBorder="1" applyAlignment="1">
      <alignment horizontal="center" vertical="center"/>
    </xf>
    <xf numFmtId="166" fontId="69" fillId="0" borderId="0" xfId="9" applyNumberFormat="1" applyFont="1" applyFill="1" applyBorder="1" applyAlignment="1" applyProtection="1">
      <alignment horizontal="center" vertical="center"/>
      <protection locked="0"/>
    </xf>
    <xf numFmtId="0" fontId="69" fillId="0" borderId="59" xfId="7" applyFont="1" applyBorder="1"/>
    <xf numFmtId="0" fontId="69" fillId="0" borderId="51" xfId="7" applyFont="1" applyBorder="1"/>
    <xf numFmtId="0" fontId="70" fillId="0" borderId="51" xfId="7" applyFont="1" applyBorder="1" applyAlignment="1">
      <alignment horizontal="right"/>
    </xf>
    <xf numFmtId="3" fontId="69" fillId="0" borderId="51" xfId="7" applyNumberFormat="1" applyFont="1" applyBorder="1" applyAlignment="1">
      <alignment horizontal="center" vertical="center"/>
    </xf>
    <xf numFmtId="0" fontId="69" fillId="0" borderId="51" xfId="7" applyFont="1" applyBorder="1" applyAlignment="1">
      <alignment horizontal="center" vertical="center"/>
    </xf>
    <xf numFmtId="0" fontId="69" fillId="0" borderId="14" xfId="7" applyFont="1" applyBorder="1" applyAlignment="1">
      <alignment horizontal="center" vertical="center"/>
    </xf>
    <xf numFmtId="0" fontId="69" fillId="0" borderId="13" xfId="7" applyFont="1" applyBorder="1"/>
    <xf numFmtId="0" fontId="69" fillId="0" borderId="0" xfId="7" applyFont="1" applyBorder="1"/>
    <xf numFmtId="3" fontId="70" fillId="0" borderId="51" xfId="7" applyNumberFormat="1" applyFont="1" applyBorder="1" applyAlignment="1">
      <alignment horizontal="center" vertical="center"/>
    </xf>
    <xf numFmtId="168" fontId="70" fillId="0" borderId="51" xfId="7" applyNumberFormat="1" applyFont="1" applyBorder="1" applyAlignment="1">
      <alignment horizontal="center" vertical="center"/>
    </xf>
    <xf numFmtId="1" fontId="69" fillId="0" borderId="0" xfId="7" applyNumberFormat="1" applyFont="1" applyBorder="1" applyAlignment="1">
      <alignment horizontal="center" vertical="center"/>
    </xf>
    <xf numFmtId="0" fontId="69" fillId="0" borderId="14" xfId="7" applyFont="1" applyBorder="1"/>
    <xf numFmtId="0" fontId="70" fillId="0" borderId="0" xfId="7" applyFont="1" applyBorder="1"/>
    <xf numFmtId="165" fontId="69" fillId="0" borderId="0" xfId="7" applyNumberFormat="1" applyFont="1" applyBorder="1" applyAlignment="1">
      <alignment horizontal="center"/>
    </xf>
    <xf numFmtId="0" fontId="70" fillId="0" borderId="16" xfId="7" applyFont="1" applyBorder="1" applyAlignment="1"/>
    <xf numFmtId="0" fontId="69" fillId="0" borderId="0" xfId="7" applyFont="1" applyBorder="1" applyAlignment="1">
      <alignment horizontal="center"/>
    </xf>
    <xf numFmtId="0" fontId="63" fillId="39" borderId="12" xfId="7" applyFont="1" applyFill="1" applyBorder="1" applyAlignment="1">
      <alignment horizontal="center"/>
    </xf>
    <xf numFmtId="0" fontId="63" fillId="39" borderId="17" xfId="7" applyFont="1" applyFill="1" applyBorder="1" applyAlignment="1">
      <alignment horizontal="center"/>
    </xf>
    <xf numFmtId="0" fontId="67" fillId="0" borderId="63" xfId="7" applyFont="1" applyBorder="1" applyAlignment="1">
      <alignment horizontal="center"/>
    </xf>
    <xf numFmtId="3" fontId="64" fillId="0" borderId="0" xfId="0" applyNumberFormat="1" applyFont="1"/>
    <xf numFmtId="0" fontId="70" fillId="0" borderId="13" xfId="7" applyFont="1" applyBorder="1" applyAlignment="1">
      <alignment horizontal="center"/>
    </xf>
    <xf numFmtId="0" fontId="70" fillId="0" borderId="0" xfId="7" applyFont="1" applyBorder="1" applyAlignment="1">
      <alignment horizontal="center"/>
    </xf>
    <xf numFmtId="0" fontId="69" fillId="0" borderId="0" xfId="7" applyFont="1" applyBorder="1" applyAlignment="1">
      <alignment vertical="center"/>
    </xf>
    <xf numFmtId="0" fontId="70" fillId="0" borderId="13" xfId="7" applyFont="1" applyFill="1" applyBorder="1" applyAlignment="1">
      <alignment horizontal="center"/>
    </xf>
    <xf numFmtId="0" fontId="70" fillId="0" borderId="0" xfId="7" applyFont="1" applyFill="1" applyBorder="1" applyAlignment="1">
      <alignment horizontal="center"/>
    </xf>
    <xf numFmtId="0" fontId="69" fillId="0" borderId="0" xfId="7" applyFont="1" applyFill="1" applyBorder="1" applyAlignment="1">
      <alignment vertical="center"/>
    </xf>
    <xf numFmtId="3" fontId="42" fillId="0" borderId="0" xfId="9" applyNumberFormat="1" applyFont="1" applyFill="1" applyBorder="1" applyAlignment="1" applyProtection="1">
      <alignment horizontal="center" vertical="center"/>
      <protection locked="0"/>
    </xf>
    <xf numFmtId="0" fontId="73" fillId="0" borderId="0" xfId="7" applyFont="1" applyBorder="1" applyAlignment="1">
      <alignment horizontal="center" vertical="center"/>
    </xf>
    <xf numFmtId="16" fontId="69" fillId="0" borderId="0" xfId="7" applyNumberFormat="1" applyFont="1" applyBorder="1" applyAlignment="1">
      <alignment horizontal="center"/>
    </xf>
    <xf numFmtId="0" fontId="73" fillId="0" borderId="0" xfId="7" applyFont="1" applyBorder="1" applyAlignment="1">
      <alignment horizontal="center"/>
    </xf>
    <xf numFmtId="3" fontId="69" fillId="0" borderId="0" xfId="7" applyNumberFormat="1" applyFont="1" applyBorder="1" applyAlignment="1">
      <alignment horizontal="center"/>
    </xf>
    <xf numFmtId="166" fontId="69" fillId="0" borderId="0" xfId="7" applyNumberFormat="1" applyFont="1" applyBorder="1" applyAlignment="1">
      <alignment horizontal="center"/>
    </xf>
    <xf numFmtId="0" fontId="70" fillId="0" borderId="51" xfId="7" applyFont="1" applyBorder="1" applyAlignment="1">
      <alignment horizontal="center" vertical="center"/>
    </xf>
    <xf numFmtId="3" fontId="69" fillId="0" borderId="0" xfId="7" applyNumberFormat="1" applyFont="1" applyBorder="1"/>
    <xf numFmtId="0" fontId="69" fillId="0" borderId="32" xfId="7" applyFont="1" applyBorder="1"/>
    <xf numFmtId="0" fontId="69" fillId="0" borderId="64" xfId="7" applyFont="1" applyBorder="1"/>
    <xf numFmtId="165" fontId="69" fillId="0" borderId="16" xfId="7" applyNumberFormat="1" applyFont="1" applyBorder="1" applyAlignment="1">
      <alignment horizontal="center"/>
    </xf>
    <xf numFmtId="0" fontId="69" fillId="0" borderId="16" xfId="7" applyFont="1" applyBorder="1"/>
    <xf numFmtId="0" fontId="69" fillId="0" borderId="16" xfId="7" applyFont="1" applyBorder="1" applyAlignment="1">
      <alignment horizontal="center"/>
    </xf>
    <xf numFmtId="0" fontId="63" fillId="40" borderId="12" xfId="7" applyFont="1" applyFill="1" applyBorder="1" applyAlignment="1"/>
    <xf numFmtId="0" fontId="63" fillId="40" borderId="17" xfId="7" applyFont="1" applyFill="1" applyBorder="1" applyAlignment="1"/>
    <xf numFmtId="0" fontId="69" fillId="0" borderId="0" xfId="7" applyFont="1" applyBorder="1" applyAlignment="1">
      <alignment horizontal="center" vertical="center" wrapText="1"/>
    </xf>
    <xf numFmtId="0" fontId="69" fillId="0" borderId="53" xfId="7" applyFont="1" applyBorder="1"/>
    <xf numFmtId="0" fontId="69" fillId="0" borderId="56" xfId="7" applyFont="1" applyBorder="1"/>
    <xf numFmtId="3" fontId="70" fillId="0" borderId="0" xfId="7" applyNumberFormat="1" applyFont="1" applyBorder="1" applyAlignment="1">
      <alignment horizontal="center" vertical="center"/>
    </xf>
    <xf numFmtId="166" fontId="70" fillId="0" borderId="0" xfId="7" applyNumberFormat="1" applyFont="1" applyBorder="1" applyAlignment="1">
      <alignment horizontal="center" vertical="center"/>
    </xf>
    <xf numFmtId="0" fontId="63" fillId="0" borderId="0" xfId="7" applyFont="1" applyBorder="1" applyAlignment="1"/>
    <xf numFmtId="0" fontId="63" fillId="0" borderId="14" xfId="7" applyFont="1" applyBorder="1"/>
    <xf numFmtId="0" fontId="63" fillId="0" borderId="15" xfId="7" applyFont="1" applyBorder="1"/>
    <xf numFmtId="0" fontId="63" fillId="0" borderId="16" xfId="7" applyFont="1" applyBorder="1"/>
    <xf numFmtId="0" fontId="63" fillId="0" borderId="16" xfId="7" applyFont="1" applyBorder="1" applyAlignment="1"/>
    <xf numFmtId="0" fontId="69" fillId="0" borderId="27" xfId="7" applyFont="1" applyBorder="1"/>
    <xf numFmtId="0" fontId="69" fillId="0" borderId="15" xfId="7" applyFont="1" applyBorder="1"/>
    <xf numFmtId="0" fontId="63" fillId="0" borderId="17" xfId="7" applyFont="1" applyBorder="1"/>
    <xf numFmtId="0" fontId="63" fillId="40" borderId="12" xfId="7" applyFont="1" applyFill="1" applyBorder="1" applyAlignment="1">
      <alignment horizontal="center"/>
    </xf>
    <xf numFmtId="0" fontId="63" fillId="40" borderId="17" xfId="7" applyFont="1" applyFill="1" applyBorder="1" applyAlignment="1">
      <alignment horizontal="center"/>
    </xf>
    <xf numFmtId="0" fontId="63" fillId="40" borderId="15" xfId="7" applyFont="1" applyFill="1" applyBorder="1" applyAlignment="1">
      <alignment horizontal="center"/>
    </xf>
    <xf numFmtId="0" fontId="63" fillId="40" borderId="16" xfId="7" applyFont="1" applyFill="1" applyBorder="1" applyAlignment="1">
      <alignment horizontal="center"/>
    </xf>
    <xf numFmtId="0" fontId="67" fillId="0" borderId="27" xfId="7" applyFont="1" applyBorder="1"/>
    <xf numFmtId="0" fontId="67" fillId="0" borderId="16" xfId="7" applyFont="1" applyBorder="1"/>
    <xf numFmtId="0" fontId="42" fillId="0" borderId="16" xfId="7" applyFont="1" applyBorder="1"/>
    <xf numFmtId="0" fontId="42" fillId="0" borderId="29" xfId="7" applyFont="1" applyBorder="1"/>
    <xf numFmtId="0" fontId="42" fillId="0" borderId="13" xfId="7" applyFont="1" applyBorder="1"/>
    <xf numFmtId="0" fontId="42" fillId="0" borderId="0" xfId="7" applyFont="1" applyBorder="1" applyAlignment="1">
      <alignment horizontal="center" vertical="center"/>
    </xf>
    <xf numFmtId="0" fontId="69" fillId="0" borderId="53" xfId="7" applyFont="1" applyBorder="1" applyAlignment="1">
      <alignment vertical="center" wrapText="1"/>
    </xf>
    <xf numFmtId="0" fontId="69" fillId="0" borderId="65" xfId="7" applyFont="1" applyBorder="1" applyAlignment="1">
      <alignment horizontal="center" vertical="center" wrapText="1"/>
    </xf>
    <xf numFmtId="0" fontId="69" fillId="0" borderId="57" xfId="7" applyFont="1" applyBorder="1" applyAlignment="1">
      <alignment horizontal="center" vertical="center" wrapText="1"/>
    </xf>
    <xf numFmtId="0" fontId="69" fillId="0" borderId="57" xfId="7" applyFont="1" applyBorder="1" applyAlignment="1">
      <alignment vertical="center" wrapText="1"/>
    </xf>
    <xf numFmtId="0" fontId="69" fillId="0" borderId="66" xfId="7" applyFont="1" applyBorder="1" applyAlignment="1">
      <alignment horizontal="center" vertical="center" wrapText="1"/>
    </xf>
    <xf numFmtId="3" fontId="69" fillId="0" borderId="57" xfId="7" applyNumberFormat="1" applyFont="1" applyBorder="1" applyAlignment="1">
      <alignment horizontal="center" vertical="center" wrapText="1"/>
    </xf>
    <xf numFmtId="0" fontId="69" fillId="0" borderId="14" xfId="7" applyFont="1" applyBorder="1" applyAlignment="1">
      <alignment horizontal="center" vertical="center" wrapText="1"/>
    </xf>
    <xf numFmtId="165" fontId="69" fillId="0" borderId="0" xfId="7" applyNumberFormat="1" applyFont="1" applyBorder="1" applyAlignment="1">
      <alignment horizontal="center" vertical="center"/>
    </xf>
    <xf numFmtId="0" fontId="69" fillId="0" borderId="0" xfId="7" quotePrefix="1" applyFont="1" applyBorder="1" applyAlignment="1">
      <alignment horizontal="center" vertical="center"/>
    </xf>
    <xf numFmtId="3" fontId="69" fillId="0" borderId="0" xfId="11" applyNumberFormat="1" applyFont="1" applyBorder="1" applyAlignment="1" applyProtection="1">
      <alignment horizontal="center" vertical="center"/>
      <protection locked="0"/>
    </xf>
    <xf numFmtId="0" fontId="69" fillId="0" borderId="0" xfId="11" applyFont="1" applyBorder="1" applyAlignment="1" applyProtection="1">
      <alignment horizontal="center" vertical="center"/>
      <protection locked="0"/>
    </xf>
    <xf numFmtId="41" fontId="69" fillId="0" borderId="0" xfId="1" applyNumberFormat="1" applyFont="1" applyBorder="1" applyAlignment="1">
      <alignment horizontal="center" vertical="center"/>
    </xf>
    <xf numFmtId="167" fontId="69" fillId="0" borderId="0" xfId="7" applyNumberFormat="1" applyFont="1" applyBorder="1" applyAlignment="1">
      <alignment horizontal="centerContinuous" vertical="center"/>
    </xf>
    <xf numFmtId="167" fontId="69" fillId="0" borderId="14" xfId="7" applyNumberFormat="1" applyFont="1" applyBorder="1" applyAlignment="1">
      <alignment horizontal="centerContinuous" vertical="center"/>
    </xf>
    <xf numFmtId="41" fontId="69" fillId="0" borderId="0" xfId="1" applyNumberFormat="1" applyFont="1" applyFill="1" applyBorder="1" applyAlignment="1">
      <alignment horizontal="center" vertical="center"/>
    </xf>
    <xf numFmtId="3" fontId="69" fillId="0" borderId="0" xfId="7" applyNumberFormat="1" applyFont="1" applyFill="1" applyBorder="1" applyAlignment="1">
      <alignment horizontal="center"/>
    </xf>
    <xf numFmtId="0" fontId="69" fillId="0" borderId="0" xfId="7" applyFont="1" applyFill="1" applyBorder="1"/>
    <xf numFmtId="41" fontId="69" fillId="0" borderId="0" xfId="7" applyNumberFormat="1" applyFont="1" applyBorder="1" applyAlignment="1"/>
    <xf numFmtId="3" fontId="69" fillId="0" borderId="51" xfId="7" applyNumberFormat="1" applyFont="1" applyBorder="1"/>
    <xf numFmtId="41" fontId="69" fillId="0" borderId="51" xfId="7" applyNumberFormat="1" applyFont="1" applyBorder="1" applyAlignment="1"/>
    <xf numFmtId="0" fontId="69" fillId="0" borderId="67" xfId="7" applyFont="1" applyBorder="1"/>
    <xf numFmtId="0" fontId="69" fillId="0" borderId="0" xfId="7" applyFont="1" applyBorder="1" applyAlignment="1"/>
    <xf numFmtId="3" fontId="70" fillId="0" borderId="50" xfId="7" applyNumberFormat="1" applyFont="1" applyBorder="1" applyAlignment="1">
      <alignment horizontal="center" vertical="center"/>
    </xf>
    <xf numFmtId="41" fontId="70" fillId="0" borderId="50" xfId="1" applyNumberFormat="1" applyFont="1" applyBorder="1" applyAlignment="1">
      <alignment horizontal="center" vertical="center"/>
    </xf>
    <xf numFmtId="0" fontId="70" fillId="0" borderId="50" xfId="7" applyFont="1" applyBorder="1" applyAlignment="1">
      <alignment horizontal="center" vertical="center"/>
    </xf>
    <xf numFmtId="168" fontId="70" fillId="0" borderId="50" xfId="7" applyNumberFormat="1" applyFont="1" applyBorder="1" applyAlignment="1">
      <alignment horizontal="center" vertical="center"/>
    </xf>
    <xf numFmtId="167" fontId="70" fillId="0" borderId="50" xfId="7" applyNumberFormat="1" applyFont="1" applyBorder="1" applyAlignment="1">
      <alignment horizontal="centerContinuous" vertical="center"/>
    </xf>
    <xf numFmtId="165" fontId="69" fillId="0" borderId="51" xfId="7" applyNumberFormat="1" applyFont="1" applyBorder="1" applyAlignment="1">
      <alignment horizontal="center" vertical="center"/>
    </xf>
    <xf numFmtId="0" fontId="69" fillId="0" borderId="51" xfId="7" applyFont="1" applyBorder="1" applyAlignment="1">
      <alignment horizontal="center"/>
    </xf>
    <xf numFmtId="0" fontId="69" fillId="0" borderId="16" xfId="7" applyFont="1" applyBorder="1" applyAlignment="1"/>
    <xf numFmtId="0" fontId="69" fillId="0" borderId="17" xfId="7" applyFont="1" applyBorder="1"/>
    <xf numFmtId="0" fontId="69" fillId="0" borderId="28" xfId="7" applyFont="1" applyBorder="1"/>
    <xf numFmtId="0" fontId="69" fillId="0" borderId="28" xfId="7" applyFont="1" applyBorder="1" applyAlignment="1"/>
    <xf numFmtId="0" fontId="69" fillId="0" borderId="29" xfId="7" applyFont="1" applyBorder="1"/>
    <xf numFmtId="0" fontId="63" fillId="40" borderId="14" xfId="7" applyFont="1" applyFill="1" applyBorder="1" applyAlignment="1"/>
    <xf numFmtId="0" fontId="67" fillId="0" borderId="28" xfId="7" applyFont="1" applyBorder="1"/>
    <xf numFmtId="0" fontId="42" fillId="0" borderId="28" xfId="7" applyFont="1" applyBorder="1"/>
    <xf numFmtId="0" fontId="42" fillId="0" borderId="11" xfId="7" applyFont="1" applyBorder="1"/>
    <xf numFmtId="0" fontId="42" fillId="0" borderId="14" xfId="7" applyFont="1" applyBorder="1"/>
    <xf numFmtId="0" fontId="63" fillId="0" borderId="27" xfId="7" applyFont="1" applyBorder="1"/>
    <xf numFmtId="0" fontId="63" fillId="0" borderId="28" xfId="7" applyFont="1" applyBorder="1" applyAlignment="1">
      <alignment horizontal="center"/>
    </xf>
    <xf numFmtId="0" fontId="67" fillId="0" borderId="17" xfId="7" applyFont="1" applyBorder="1" applyAlignment="1">
      <alignment horizontal="center" vertical="center"/>
    </xf>
    <xf numFmtId="0" fontId="69" fillId="0" borderId="13" xfId="7" applyFont="1" applyBorder="1" applyAlignment="1">
      <alignment horizontal="center" vertical="center" wrapText="1"/>
    </xf>
    <xf numFmtId="18" fontId="69" fillId="0" borderId="0" xfId="7" applyNumberFormat="1" applyFont="1" applyBorder="1" applyAlignment="1">
      <alignment horizontal="center"/>
    </xf>
    <xf numFmtId="0" fontId="71" fillId="0" borderId="0" xfId="7" applyFont="1" applyBorder="1" applyAlignment="1">
      <alignment horizontal="center"/>
    </xf>
    <xf numFmtId="43" fontId="69" fillId="0" borderId="0" xfId="1" applyFont="1" applyBorder="1" applyAlignment="1">
      <alignment horizontal="center"/>
    </xf>
    <xf numFmtId="43" fontId="69" fillId="0" borderId="0" xfId="1" applyFont="1" applyBorder="1" applyAlignment="1">
      <alignment horizontal="center" vertical="center"/>
    </xf>
    <xf numFmtId="166" fontId="69" fillId="0" borderId="51" xfId="7" applyNumberFormat="1" applyFont="1" applyBorder="1"/>
    <xf numFmtId="0" fontId="70" fillId="0" borderId="32" xfId="7" applyFont="1" applyBorder="1" applyAlignment="1"/>
    <xf numFmtId="0" fontId="69" fillId="0" borderId="32" xfId="7" applyFont="1" applyBorder="1" applyAlignment="1">
      <alignment horizontal="center" vertical="center"/>
    </xf>
    <xf numFmtId="43" fontId="70" fillId="0" borderId="50" xfId="1" applyFont="1" applyBorder="1" applyAlignment="1">
      <alignment horizontal="center" vertical="center"/>
    </xf>
    <xf numFmtId="166" fontId="70" fillId="0" borderId="50" xfId="7" applyNumberFormat="1" applyFont="1" applyBorder="1" applyAlignment="1">
      <alignment horizontal="center" vertical="center"/>
    </xf>
    <xf numFmtId="0" fontId="69" fillId="0" borderId="50" xfId="7" applyFont="1" applyBorder="1" applyAlignment="1">
      <alignment horizontal="center" vertical="center"/>
    </xf>
    <xf numFmtId="0" fontId="69" fillId="0" borderId="32" xfId="7" applyFont="1" applyBorder="1" applyAlignment="1">
      <alignment horizontal="centerContinuous"/>
    </xf>
    <xf numFmtId="0" fontId="69" fillId="0" borderId="64" xfId="7" applyFont="1" applyBorder="1" applyAlignment="1">
      <alignment horizontal="centerContinuous"/>
    </xf>
    <xf numFmtId="0" fontId="70" fillId="0" borderId="13" xfId="7" applyFont="1" applyBorder="1" applyAlignment="1">
      <alignment horizontal="right"/>
    </xf>
    <xf numFmtId="0" fontId="70" fillId="0" borderId="0" xfId="7" applyFont="1" applyBorder="1" applyAlignment="1">
      <alignment horizontal="right"/>
    </xf>
    <xf numFmtId="0" fontId="70" fillId="0" borderId="0" xfId="7" applyFont="1" applyBorder="1" applyAlignment="1"/>
    <xf numFmtId="0" fontId="70" fillId="0" borderId="32" xfId="7" applyFont="1" applyBorder="1" applyAlignment="1">
      <alignment horizontal="right"/>
    </xf>
    <xf numFmtId="3" fontId="70" fillId="0" borderId="32" xfId="7" applyNumberFormat="1" applyFont="1" applyBorder="1" applyAlignment="1">
      <alignment horizontal="center" vertical="center"/>
    </xf>
    <xf numFmtId="0" fontId="70" fillId="0" borderId="32" xfId="7" applyFont="1" applyBorder="1" applyAlignment="1">
      <alignment horizontal="center" vertical="center"/>
    </xf>
    <xf numFmtId="166" fontId="70" fillId="0" borderId="32" xfId="7" applyNumberFormat="1" applyFont="1" applyBorder="1" applyAlignment="1">
      <alignment horizontal="center" vertical="center"/>
    </xf>
    <xf numFmtId="0" fontId="69" fillId="0" borderId="0" xfId="7" applyFont="1" applyBorder="1" applyAlignment="1">
      <alignment horizontal="centerContinuous"/>
    </xf>
    <xf numFmtId="0" fontId="69" fillId="0" borderId="14" xfId="7" applyFont="1" applyBorder="1" applyAlignment="1">
      <alignment horizontal="centerContinuous"/>
    </xf>
    <xf numFmtId="0" fontId="63" fillId="0" borderId="28" xfId="7" applyFont="1" applyBorder="1" applyAlignment="1"/>
    <xf numFmtId="0" fontId="67" fillId="0" borderId="29" xfId="7" applyFont="1" applyBorder="1" applyAlignment="1">
      <alignment horizontal="center"/>
    </xf>
    <xf numFmtId="43" fontId="70" fillId="0" borderId="0" xfId="1" applyFont="1" applyBorder="1" applyAlignment="1">
      <alignment horizontal="center" vertical="center"/>
    </xf>
    <xf numFmtId="167" fontId="70" fillId="0" borderId="0" xfId="7" applyNumberFormat="1" applyFont="1" applyBorder="1" applyAlignment="1">
      <alignment horizontal="centerContinuous" vertical="center"/>
    </xf>
    <xf numFmtId="0" fontId="70" fillId="0" borderId="14" xfId="7" applyFont="1" applyBorder="1" applyAlignment="1">
      <alignment horizontal="centerContinuous"/>
    </xf>
    <xf numFmtId="0" fontId="69" fillId="0" borderId="0" xfId="7" applyNumberFormat="1" applyFont="1" applyBorder="1"/>
    <xf numFmtId="0" fontId="67" fillId="0" borderId="14" xfId="7" applyFont="1" applyBorder="1" applyAlignment="1">
      <alignment horizontal="center" vertical="center"/>
    </xf>
    <xf numFmtId="0" fontId="74" fillId="0" borderId="0" xfId="7" applyFont="1" applyBorder="1"/>
    <xf numFmtId="0" fontId="67" fillId="0" borderId="0" xfId="7" applyFont="1" applyBorder="1"/>
    <xf numFmtId="0" fontId="63" fillId="0" borderId="59" xfId="7" applyFont="1" applyBorder="1"/>
    <xf numFmtId="0" fontId="63" fillId="0" borderId="51" xfId="7" applyFont="1" applyBorder="1"/>
    <xf numFmtId="0" fontId="74" fillId="0" borderId="51" xfId="7" applyFont="1" applyBorder="1" applyAlignment="1">
      <alignment horizontal="center" vertical="center" wrapText="1"/>
    </xf>
    <xf numFmtId="0" fontId="74" fillId="0" borderId="51" xfId="7" applyFont="1" applyBorder="1"/>
    <xf numFmtId="0" fontId="74" fillId="0" borderId="66" xfId="7" applyFont="1" applyBorder="1" applyAlignment="1">
      <alignment horizontal="center" vertical="center" wrapText="1"/>
    </xf>
    <xf numFmtId="0" fontId="66" fillId="0" borderId="51" xfId="7" applyFont="1" applyBorder="1" applyAlignment="1">
      <alignment horizontal="center" vertical="center" wrapText="1"/>
    </xf>
    <xf numFmtId="0" fontId="63" fillId="0" borderId="51" xfId="7" applyFont="1" applyBorder="1" applyAlignment="1">
      <alignment horizontal="center" vertical="center" wrapText="1"/>
    </xf>
    <xf numFmtId="0" fontId="63" fillId="0" borderId="67" xfId="7" applyFont="1" applyBorder="1" applyAlignment="1">
      <alignment horizontal="center" vertical="center" wrapText="1"/>
    </xf>
    <xf numFmtId="0" fontId="32" fillId="0" borderId="13" xfId="7" applyFont="1" applyBorder="1"/>
    <xf numFmtId="0" fontId="32" fillId="0" borderId="0" xfId="7" applyFont="1" applyBorder="1"/>
    <xf numFmtId="3" fontId="19" fillId="0" borderId="50" xfId="7" applyNumberFormat="1" applyFont="1" applyBorder="1" applyAlignment="1">
      <alignment horizontal="center" vertical="center"/>
    </xf>
    <xf numFmtId="168" fontId="19" fillId="0" borderId="50" xfId="7" applyNumberFormat="1" applyFont="1" applyBorder="1" applyAlignment="1">
      <alignment horizontal="center" vertical="center"/>
    </xf>
    <xf numFmtId="0" fontId="19" fillId="0" borderId="50" xfId="7" applyFont="1" applyBorder="1" applyAlignment="1">
      <alignment horizontal="center" vertical="center"/>
    </xf>
    <xf numFmtId="0" fontId="75" fillId="0" borderId="0" xfId="0" applyFont="1"/>
    <xf numFmtId="3" fontId="41" fillId="0" borderId="15" xfId="2" applyNumberFormat="1" applyFont="1" applyFill="1" applyBorder="1" applyAlignment="1" applyProtection="1">
      <alignment horizontal="left" vertical="top"/>
      <protection locked="0"/>
    </xf>
    <xf numFmtId="3" fontId="42" fillId="0" borderId="16" xfId="2" applyNumberFormat="1" applyFont="1" applyFill="1" applyBorder="1" applyAlignment="1" applyProtection="1">
      <alignment horizontal="left" vertical="top"/>
      <protection locked="0"/>
    </xf>
    <xf numFmtId="3" fontId="42" fillId="0" borderId="17" xfId="2" applyNumberFormat="1" applyFont="1" applyFill="1" applyBorder="1" applyAlignment="1" applyProtection="1">
      <alignment horizontal="left" vertical="top"/>
      <protection locked="0"/>
    </xf>
    <xf numFmtId="0" fontId="25" fillId="0" borderId="13" xfId="2" applyFont="1" applyBorder="1" applyAlignment="1" applyProtection="1">
      <alignment horizontal="left" vertical="top" wrapText="1"/>
      <protection locked="0"/>
    </xf>
    <xf numFmtId="0" fontId="25" fillId="0" borderId="0" xfId="2" applyFont="1" applyBorder="1" applyAlignment="1" applyProtection="1">
      <alignment horizontal="left" vertical="top" wrapText="1"/>
      <protection locked="0"/>
    </xf>
    <xf numFmtId="0" fontId="25" fillId="0" borderId="14" xfId="2" applyFont="1" applyBorder="1" applyAlignment="1" applyProtection="1">
      <alignment horizontal="left" vertical="top" wrapText="1"/>
      <protection locked="0"/>
    </xf>
    <xf numFmtId="0" fontId="40" fillId="0" borderId="13" xfId="2" applyFont="1" applyBorder="1" applyAlignment="1" applyProtection="1">
      <alignment horizontal="left" vertical="top" wrapText="1"/>
      <protection locked="0"/>
    </xf>
    <xf numFmtId="0" fontId="40" fillId="0" borderId="0" xfId="2" applyFont="1" applyBorder="1" applyAlignment="1" applyProtection="1">
      <alignment horizontal="left" vertical="top" wrapText="1"/>
      <protection locked="0"/>
    </xf>
    <xf numFmtId="0" fontId="40" fillId="0" borderId="14" xfId="2" applyFont="1" applyBorder="1" applyAlignment="1" applyProtection="1">
      <alignment horizontal="left" vertical="top" wrapText="1"/>
      <protection locked="0"/>
    </xf>
    <xf numFmtId="0" fontId="25" fillId="0" borderId="15" xfId="2" applyFont="1" applyBorder="1" applyAlignment="1" applyProtection="1">
      <alignment horizontal="left" vertical="top" wrapText="1"/>
      <protection locked="0"/>
    </xf>
    <xf numFmtId="0" fontId="25" fillId="0" borderId="16" xfId="2" applyFont="1" applyBorder="1" applyAlignment="1" applyProtection="1">
      <alignment horizontal="left" vertical="top" wrapText="1"/>
      <protection locked="0"/>
    </xf>
    <xf numFmtId="0" fontId="40" fillId="0" borderId="15" xfId="2" applyFont="1" applyBorder="1" applyAlignment="1" applyProtection="1">
      <alignment wrapText="1"/>
      <protection locked="0"/>
    </xf>
    <xf numFmtId="0" fontId="25" fillId="0" borderId="16" xfId="2" applyFont="1" applyBorder="1" applyAlignment="1" applyProtection="1">
      <protection locked="0"/>
    </xf>
    <xf numFmtId="0" fontId="27" fillId="0" borderId="12" xfId="2" applyFont="1" applyBorder="1" applyAlignment="1" applyProtection="1">
      <alignment horizontal="center" vertical="center" wrapText="1"/>
      <protection locked="0"/>
    </xf>
    <xf numFmtId="0" fontId="27" fillId="0" borderId="14" xfId="2" applyFont="1" applyBorder="1" applyAlignment="1" applyProtection="1">
      <protection locked="0"/>
    </xf>
    <xf numFmtId="0" fontId="27" fillId="0" borderId="17" xfId="2" applyFont="1" applyBorder="1" applyAlignment="1" applyProtection="1">
      <protection locked="0"/>
    </xf>
    <xf numFmtId="0" fontId="27" fillId="0" borderId="10" xfId="2" applyFont="1" applyBorder="1" applyAlignment="1" applyProtection="1">
      <alignment horizontal="center" vertical="center" wrapText="1"/>
      <protection locked="0"/>
    </xf>
    <xf numFmtId="0" fontId="27" fillId="0" borderId="13" xfId="2" applyFont="1" applyBorder="1" applyAlignment="1" applyProtection="1">
      <alignment horizontal="center" vertical="center" wrapText="1"/>
      <protection locked="0"/>
    </xf>
    <xf numFmtId="0" fontId="27" fillId="0" borderId="15" xfId="2" applyFont="1" applyBorder="1" applyAlignment="1" applyProtection="1">
      <alignment horizontal="center" vertical="center" wrapText="1"/>
      <protection locked="0"/>
    </xf>
    <xf numFmtId="0" fontId="27" fillId="0" borderId="14" xfId="2" applyFont="1" applyBorder="1" applyAlignment="1" applyProtection="1">
      <alignment horizontal="center" vertical="center" wrapText="1"/>
      <protection locked="0"/>
    </xf>
    <xf numFmtId="0" fontId="27" fillId="0" borderId="17" xfId="2" applyFont="1" applyBorder="1" applyAlignment="1" applyProtection="1">
      <alignment horizontal="center" vertical="center" wrapText="1"/>
      <protection locked="0"/>
    </xf>
    <xf numFmtId="0" fontId="27" fillId="0" borderId="18" xfId="2" applyFont="1" applyFill="1" applyBorder="1" applyAlignment="1" applyProtection="1">
      <alignment horizontal="center" vertical="center" wrapText="1"/>
      <protection locked="0"/>
    </xf>
    <xf numFmtId="0" fontId="27" fillId="0" borderId="19" xfId="2" applyFont="1" applyBorder="1" applyAlignment="1" applyProtection="1">
      <alignment horizontal="center" vertical="center" wrapText="1"/>
      <protection locked="0"/>
    </xf>
    <xf numFmtId="0" fontId="27" fillId="0" borderId="23" xfId="2" applyFont="1" applyBorder="1" applyAlignment="1" applyProtection="1">
      <alignment horizontal="center" vertical="center" wrapText="1"/>
      <protection locked="0"/>
    </xf>
    <xf numFmtId="0" fontId="27" fillId="0" borderId="18" xfId="2" applyFont="1" applyBorder="1" applyAlignment="1" applyProtection="1">
      <alignment horizontal="center" vertical="center" wrapText="1"/>
      <protection locked="0"/>
    </xf>
    <xf numFmtId="0" fontId="27" fillId="0" borderId="18" xfId="2" applyFont="1" applyBorder="1" applyAlignment="1" applyProtection="1">
      <alignment horizontal="center" vertical="center"/>
      <protection locked="0"/>
    </xf>
    <xf numFmtId="0" fontId="27" fillId="0" borderId="19" xfId="2" applyFont="1" applyBorder="1" applyAlignment="1" applyProtection="1">
      <alignment horizontal="center" vertical="center"/>
      <protection locked="0"/>
    </xf>
    <xf numFmtId="0" fontId="27" fillId="0" borderId="23" xfId="2" applyFont="1" applyBorder="1" applyAlignment="1" applyProtection="1">
      <alignment horizontal="center" vertical="center"/>
      <protection locked="0"/>
    </xf>
    <xf numFmtId="0" fontId="27" fillId="0" borderId="11" xfId="2" applyFont="1" applyBorder="1" applyAlignment="1" applyProtection="1">
      <alignment horizontal="center" vertical="center" wrapText="1"/>
      <protection locked="0"/>
    </xf>
    <xf numFmtId="0" fontId="27" fillId="0" borderId="0" xfId="2" applyFont="1" applyBorder="1" applyAlignment="1" applyProtection="1">
      <alignment horizontal="center" vertical="center" wrapText="1"/>
      <protection locked="0"/>
    </xf>
    <xf numFmtId="0" fontId="27" fillId="0" borderId="16" xfId="2" applyFont="1" applyBorder="1" applyAlignment="1" applyProtection="1">
      <alignment horizontal="center" vertical="center" wrapText="1"/>
      <protection locked="0"/>
    </xf>
    <xf numFmtId="0" fontId="26" fillId="33" borderId="10" xfId="2" applyFont="1" applyFill="1" applyBorder="1" applyAlignment="1" applyProtection="1">
      <alignment horizontal="center" vertical="center" wrapText="1"/>
      <protection locked="0"/>
    </xf>
    <xf numFmtId="0" fontId="26" fillId="0" borderId="11" xfId="2" applyFont="1" applyBorder="1" applyAlignment="1" applyProtection="1">
      <alignment horizontal="center" vertical="center" wrapText="1"/>
      <protection locked="0"/>
    </xf>
    <xf numFmtId="0" fontId="26" fillId="0" borderId="12" xfId="2" applyFont="1" applyBorder="1" applyAlignment="1" applyProtection="1">
      <alignment horizontal="center" vertical="center" wrapText="1"/>
      <protection locked="0"/>
    </xf>
    <xf numFmtId="0" fontId="26" fillId="0" borderId="13" xfId="2" applyFont="1" applyBorder="1" applyAlignment="1" applyProtection="1">
      <alignment horizontal="center" vertical="center" wrapText="1"/>
      <protection locked="0"/>
    </xf>
    <xf numFmtId="0" fontId="26" fillId="0" borderId="0" xfId="2" applyFont="1" applyBorder="1" applyAlignment="1" applyProtection="1">
      <alignment horizontal="center" vertical="center" wrapText="1"/>
      <protection locked="0"/>
    </xf>
    <xf numFmtId="0" fontId="26" fillId="0" borderId="14" xfId="2" applyFont="1" applyBorder="1" applyAlignment="1" applyProtection="1">
      <alignment horizontal="center" vertical="center" wrapText="1"/>
      <protection locked="0"/>
    </xf>
    <xf numFmtId="0" fontId="26" fillId="0" borderId="15" xfId="2" applyFont="1" applyBorder="1" applyAlignment="1" applyProtection="1">
      <alignment horizontal="center" vertical="center" wrapText="1"/>
      <protection locked="0"/>
    </xf>
    <xf numFmtId="0" fontId="26" fillId="0" borderId="16" xfId="2" applyFont="1" applyBorder="1" applyAlignment="1" applyProtection="1">
      <alignment horizontal="center" vertical="center" wrapText="1"/>
      <protection locked="0"/>
    </xf>
    <xf numFmtId="0" fontId="26" fillId="0" borderId="17" xfId="2" applyFont="1" applyBorder="1" applyAlignment="1" applyProtection="1">
      <alignment horizontal="center" vertical="center" wrapText="1"/>
      <protection locked="0"/>
    </xf>
    <xf numFmtId="0" fontId="26" fillId="33" borderId="11" xfId="2" applyFont="1" applyFill="1" applyBorder="1" applyAlignment="1" applyProtection="1">
      <alignment horizontal="center" vertical="center" wrapText="1"/>
      <protection locked="0"/>
    </xf>
    <xf numFmtId="0" fontId="26" fillId="33" borderId="12" xfId="2" applyFont="1" applyFill="1" applyBorder="1" applyAlignment="1" applyProtection="1">
      <alignment horizontal="center" vertical="center" wrapText="1"/>
      <protection locked="0"/>
    </xf>
    <xf numFmtId="0" fontId="26" fillId="33" borderId="13" xfId="2" applyFont="1" applyFill="1" applyBorder="1" applyAlignment="1" applyProtection="1">
      <alignment horizontal="center" vertical="center" wrapText="1"/>
      <protection locked="0"/>
    </xf>
    <xf numFmtId="0" fontId="26" fillId="33" borderId="0" xfId="2" applyFont="1" applyFill="1" applyBorder="1" applyAlignment="1" applyProtection="1">
      <alignment horizontal="center" vertical="center" wrapText="1"/>
      <protection locked="0"/>
    </xf>
    <xf numFmtId="0" fontId="26" fillId="33" borderId="14" xfId="2" applyFont="1" applyFill="1" applyBorder="1" applyAlignment="1" applyProtection="1">
      <alignment horizontal="center" vertical="center" wrapText="1"/>
      <protection locked="0"/>
    </xf>
    <xf numFmtId="0" fontId="25" fillId="34" borderId="24" xfId="2" applyFont="1" applyFill="1" applyBorder="1" applyAlignment="1" applyProtection="1">
      <alignment horizontal="center" vertical="center" wrapText="1"/>
      <protection locked="0"/>
    </xf>
    <xf numFmtId="0" fontId="25" fillId="34" borderId="25" xfId="2" applyFont="1" applyFill="1" applyBorder="1" applyAlignment="1" applyProtection="1">
      <alignment horizontal="center" vertical="center" wrapText="1"/>
      <protection locked="0"/>
    </xf>
    <xf numFmtId="0" fontId="25" fillId="34" borderId="26" xfId="2" applyFont="1" applyFill="1" applyBorder="1" applyAlignment="1" applyProtection="1">
      <alignment horizontal="center" vertical="center" wrapText="1"/>
      <protection locked="0"/>
    </xf>
    <xf numFmtId="0" fontId="18" fillId="0" borderId="15" xfId="2" applyBorder="1" applyAlignment="1" applyProtection="1">
      <alignment horizontal="center"/>
      <protection locked="0"/>
    </xf>
    <xf numFmtId="0" fontId="18" fillId="0" borderId="16" xfId="2" applyBorder="1" applyAlignment="1" applyProtection="1">
      <alignment horizontal="center"/>
      <protection locked="0"/>
    </xf>
    <xf numFmtId="0" fontId="18" fillId="0" borderId="17" xfId="2" applyBorder="1" applyAlignment="1" applyProtection="1">
      <alignment horizontal="center"/>
      <protection locked="0"/>
    </xf>
    <xf numFmtId="0" fontId="26" fillId="33" borderId="15" xfId="2" applyFont="1" applyFill="1" applyBorder="1" applyAlignment="1" applyProtection="1">
      <alignment horizontal="center" vertical="center" wrapText="1"/>
      <protection locked="0"/>
    </xf>
    <xf numFmtId="0" fontId="26" fillId="33" borderId="16" xfId="2" applyFont="1" applyFill="1" applyBorder="1" applyAlignment="1" applyProtection="1">
      <alignment horizontal="center" vertical="center" wrapText="1"/>
      <protection locked="0"/>
    </xf>
    <xf numFmtId="0" fontId="26" fillId="33" borderId="17" xfId="2" applyFont="1" applyFill="1" applyBorder="1" applyAlignment="1" applyProtection="1">
      <alignment horizontal="center" vertical="center" wrapText="1"/>
      <protection locked="0"/>
    </xf>
    <xf numFmtId="0" fontId="26" fillId="33" borderId="20" xfId="2" applyFont="1" applyFill="1" applyBorder="1" applyAlignment="1" applyProtection="1">
      <alignment horizontal="center" vertical="center" wrapText="1"/>
      <protection locked="0"/>
    </xf>
    <xf numFmtId="0" fontId="26" fillId="33" borderId="21" xfId="2" applyFont="1" applyFill="1" applyBorder="1" applyAlignment="1" applyProtection="1">
      <alignment horizontal="center" vertical="center" wrapText="1"/>
      <protection locked="0"/>
    </xf>
    <xf numFmtId="0" fontId="26" fillId="33" borderId="22" xfId="2" applyFont="1" applyFill="1" applyBorder="1" applyAlignment="1" applyProtection="1">
      <alignment horizontal="center" vertical="center" wrapText="1"/>
      <protection locked="0"/>
    </xf>
    <xf numFmtId="0" fontId="46" fillId="0" borderId="13" xfId="2" applyFont="1" applyBorder="1" applyAlignment="1" applyProtection="1">
      <alignment horizontal="left" vertical="top" wrapText="1"/>
      <protection locked="0"/>
    </xf>
    <xf numFmtId="0" fontId="46" fillId="0" borderId="0" xfId="2" applyFont="1" applyBorder="1" applyAlignment="1" applyProtection="1">
      <alignment horizontal="left" vertical="top" wrapText="1"/>
      <protection locked="0"/>
    </xf>
    <xf numFmtId="0" fontId="46" fillId="0" borderId="14" xfId="2" applyFont="1" applyBorder="1" applyAlignment="1" applyProtection="1">
      <alignment horizontal="left" vertical="top" wrapText="1"/>
      <protection locked="0"/>
    </xf>
    <xf numFmtId="0" fontId="46" fillId="0" borderId="16" xfId="2" applyFont="1" applyBorder="1" applyAlignment="1" applyProtection="1">
      <alignment horizontal="left" vertical="top" wrapText="1"/>
      <protection locked="0"/>
    </xf>
    <xf numFmtId="0" fontId="46" fillId="0" borderId="17" xfId="2" applyFont="1" applyBorder="1" applyAlignment="1" applyProtection="1">
      <alignment horizontal="left" vertical="top" wrapText="1"/>
      <protection locked="0"/>
    </xf>
    <xf numFmtId="0" fontId="43" fillId="0" borderId="18" xfId="2" applyFont="1" applyBorder="1" applyAlignment="1" applyProtection="1">
      <alignment horizontal="center" vertical="center" wrapText="1"/>
      <protection locked="0"/>
    </xf>
    <xf numFmtId="0" fontId="43" fillId="0" borderId="19" xfId="2" applyFont="1" applyBorder="1" applyAlignment="1" applyProtection="1">
      <alignment horizontal="center" vertical="center" wrapText="1"/>
      <protection locked="0"/>
    </xf>
    <xf numFmtId="0" fontId="43" fillId="0" borderId="23" xfId="2" applyFont="1" applyBorder="1" applyAlignment="1" applyProtection="1">
      <alignment horizontal="center" vertical="center" wrapText="1"/>
      <protection locked="0"/>
    </xf>
    <xf numFmtId="0" fontId="46" fillId="0" borderId="10" xfId="2" applyFont="1" applyBorder="1" applyAlignment="1" applyProtection="1">
      <alignment horizontal="left" vertical="top" wrapText="1"/>
      <protection locked="0"/>
    </xf>
    <xf numFmtId="0" fontId="46" fillId="0" borderId="11" xfId="2" applyFont="1" applyBorder="1" applyAlignment="1" applyProtection="1">
      <alignment horizontal="left" vertical="top" wrapText="1"/>
      <protection locked="0"/>
    </xf>
    <xf numFmtId="0" fontId="46" fillId="0" borderId="12" xfId="2" applyFont="1" applyBorder="1" applyAlignment="1" applyProtection="1">
      <alignment horizontal="left" vertical="top" wrapText="1"/>
      <protection locked="0"/>
    </xf>
    <xf numFmtId="0" fontId="25" fillId="0" borderId="10" xfId="2" applyFont="1" applyBorder="1" applyAlignment="1" applyProtection="1">
      <alignment horizontal="left" vertical="top" wrapText="1"/>
      <protection locked="0"/>
    </xf>
    <xf numFmtId="0" fontId="43" fillId="0" borderId="10" xfId="2" applyFont="1" applyBorder="1" applyAlignment="1" applyProtection="1">
      <alignment horizontal="center" vertical="center" wrapText="1"/>
      <protection locked="0"/>
    </xf>
    <xf numFmtId="0" fontId="43" fillId="0" borderId="13" xfId="2" applyFont="1" applyBorder="1" applyAlignment="1" applyProtection="1">
      <alignment horizontal="center" vertical="center" wrapText="1"/>
      <protection locked="0"/>
    </xf>
    <xf numFmtId="0" fontId="43" fillId="0" borderId="15" xfId="2" applyFont="1" applyBorder="1" applyAlignment="1" applyProtection="1">
      <alignment horizontal="center" vertical="center" wrapText="1"/>
      <protection locked="0"/>
    </xf>
    <xf numFmtId="0" fontId="43" fillId="0" borderId="12" xfId="2" applyFont="1" applyBorder="1" applyAlignment="1" applyProtection="1">
      <alignment horizontal="center" vertical="center" wrapText="1"/>
      <protection locked="0"/>
    </xf>
    <xf numFmtId="0" fontId="43" fillId="0" borderId="14" xfId="2" applyFont="1" applyBorder="1" applyAlignment="1" applyProtection="1">
      <alignment horizontal="center" vertical="center" wrapText="1"/>
      <protection locked="0"/>
    </xf>
    <xf numFmtId="0" fontId="43" fillId="0" borderId="17" xfId="2" applyFont="1" applyBorder="1" applyAlignment="1" applyProtection="1">
      <alignment horizontal="center" vertical="center" wrapText="1"/>
      <protection locked="0"/>
    </xf>
    <xf numFmtId="0" fontId="43" fillId="0" borderId="11" xfId="2" applyFont="1" applyBorder="1" applyAlignment="1" applyProtection="1">
      <alignment horizontal="center" vertical="center" wrapText="1"/>
      <protection locked="0"/>
    </xf>
    <xf numFmtId="0" fontId="43" fillId="0" borderId="0" xfId="2" applyFont="1" applyBorder="1" applyAlignment="1" applyProtection="1">
      <alignment horizontal="center" vertical="center" wrapText="1"/>
      <protection locked="0"/>
    </xf>
    <xf numFmtId="0" fontId="43" fillId="0" borderId="16" xfId="2" applyFont="1" applyBorder="1" applyAlignment="1" applyProtection="1">
      <alignment horizontal="center" vertical="center" wrapText="1"/>
      <protection locked="0"/>
    </xf>
    <xf numFmtId="0" fontId="44" fillId="36" borderId="10" xfId="2" applyFont="1" applyFill="1" applyBorder="1" applyAlignment="1" applyProtection="1">
      <alignment horizontal="center" vertical="center" wrapText="1"/>
      <protection locked="0"/>
    </xf>
    <xf numFmtId="0" fontId="44" fillId="0" borderId="11" xfId="2" applyFont="1" applyBorder="1" applyAlignment="1" applyProtection="1">
      <alignment horizontal="center" vertical="center" wrapText="1"/>
      <protection locked="0"/>
    </xf>
    <xf numFmtId="0" fontId="44" fillId="0" borderId="12" xfId="2" applyFont="1" applyBorder="1" applyAlignment="1" applyProtection="1">
      <alignment horizontal="center" vertical="center" wrapText="1"/>
      <protection locked="0"/>
    </xf>
    <xf numFmtId="0" fontId="44" fillId="0" borderId="13" xfId="2" applyFont="1" applyBorder="1" applyAlignment="1" applyProtection="1">
      <alignment horizontal="center" vertical="center" wrapText="1"/>
      <protection locked="0"/>
    </xf>
    <xf numFmtId="0" fontId="44" fillId="0" borderId="0" xfId="2" applyFont="1" applyBorder="1" applyAlignment="1" applyProtection="1">
      <alignment horizontal="center" vertical="center" wrapText="1"/>
      <protection locked="0"/>
    </xf>
    <xf numFmtId="0" fontId="44" fillId="0" borderId="14" xfId="2" applyFont="1" applyBorder="1" applyAlignment="1" applyProtection="1">
      <alignment horizontal="center" vertical="center" wrapText="1"/>
      <protection locked="0"/>
    </xf>
    <xf numFmtId="0" fontId="44" fillId="0" borderId="15" xfId="2" applyFont="1" applyBorder="1" applyAlignment="1" applyProtection="1">
      <alignment horizontal="center" vertical="center" wrapText="1"/>
      <protection locked="0"/>
    </xf>
    <xf numFmtId="0" fontId="44" fillId="0" borderId="16" xfId="2" applyFont="1" applyBorder="1" applyAlignment="1" applyProtection="1">
      <alignment horizontal="center" vertical="center" wrapText="1"/>
      <protection locked="0"/>
    </xf>
    <xf numFmtId="0" fontId="44" fillId="0" borderId="17" xfId="2" applyFont="1" applyBorder="1" applyAlignment="1" applyProtection="1">
      <alignment horizontal="center" vertical="center" wrapText="1"/>
      <protection locked="0"/>
    </xf>
    <xf numFmtId="0" fontId="46" fillId="36" borderId="24" xfId="2" applyFont="1" applyFill="1" applyBorder="1" applyAlignment="1" applyProtection="1">
      <alignment horizontal="center" vertical="center" wrapText="1"/>
      <protection locked="0"/>
    </xf>
    <xf numFmtId="0" fontId="46" fillId="36" borderId="25" xfId="2" applyFont="1" applyFill="1" applyBorder="1" applyAlignment="1" applyProtection="1">
      <alignment horizontal="center" vertical="center" wrapText="1"/>
      <protection locked="0"/>
    </xf>
    <xf numFmtId="0" fontId="46" fillId="36" borderId="26" xfId="2" applyFont="1" applyFill="1" applyBorder="1" applyAlignment="1" applyProtection="1">
      <alignment horizontal="center" vertical="center" wrapText="1"/>
      <protection locked="0"/>
    </xf>
    <xf numFmtId="0" fontId="44" fillId="36" borderId="11" xfId="2" applyFont="1" applyFill="1" applyBorder="1" applyAlignment="1" applyProtection="1">
      <alignment horizontal="center" vertical="center" wrapText="1"/>
      <protection locked="0"/>
    </xf>
    <xf numFmtId="0" fontId="44" fillId="36" borderId="12" xfId="2" applyFont="1" applyFill="1" applyBorder="1" applyAlignment="1" applyProtection="1">
      <alignment horizontal="center" vertical="center" wrapText="1"/>
      <protection locked="0"/>
    </xf>
    <xf numFmtId="0" fontId="44" fillId="36" borderId="13" xfId="2" applyFont="1" applyFill="1" applyBorder="1" applyAlignment="1" applyProtection="1">
      <alignment horizontal="center" vertical="center" wrapText="1"/>
      <protection locked="0"/>
    </xf>
    <xf numFmtId="0" fontId="44" fillId="36" borderId="0" xfId="2" applyFont="1" applyFill="1" applyBorder="1" applyAlignment="1" applyProtection="1">
      <alignment horizontal="center" vertical="center" wrapText="1"/>
      <protection locked="0"/>
    </xf>
    <xf numFmtId="0" fontId="44" fillId="36" borderId="14" xfId="2" applyFont="1" applyFill="1" applyBorder="1" applyAlignment="1" applyProtection="1">
      <alignment horizontal="center" vertical="center" wrapText="1"/>
      <protection locked="0"/>
    </xf>
    <xf numFmtId="0" fontId="38" fillId="39" borderId="35" xfId="2" applyFont="1" applyFill="1" applyBorder="1" applyAlignment="1" applyProtection="1">
      <alignment horizontal="right"/>
      <protection locked="0"/>
    </xf>
    <xf numFmtId="0" fontId="59" fillId="39" borderId="33" xfId="2" applyFont="1" applyFill="1" applyBorder="1" applyAlignment="1" applyProtection="1">
      <alignment horizontal="right"/>
      <protection locked="0"/>
    </xf>
    <xf numFmtId="0" fontId="38" fillId="39" borderId="40" xfId="2" applyFont="1" applyFill="1" applyBorder="1" applyAlignment="1" applyProtection="1">
      <alignment horizontal="right"/>
      <protection locked="0"/>
    </xf>
    <xf numFmtId="0" fontId="38" fillId="39" borderId="32" xfId="2" applyFont="1" applyFill="1" applyBorder="1" applyAlignment="1" applyProtection="1">
      <alignment horizontal="right"/>
      <protection locked="0"/>
    </xf>
    <xf numFmtId="0" fontId="59" fillId="39" borderId="36" xfId="2" applyFont="1" applyFill="1" applyBorder="1" applyAlignment="1" applyProtection="1">
      <alignment horizontal="right"/>
      <protection locked="0"/>
    </xf>
    <xf numFmtId="0" fontId="38" fillId="0" borderId="50" xfId="2" applyFont="1" applyBorder="1" applyAlignment="1" applyProtection="1">
      <alignment horizontal="right"/>
      <protection locked="0"/>
    </xf>
    <xf numFmtId="0" fontId="59" fillId="0" borderId="50" xfId="2" applyFont="1" applyBorder="1" applyAlignment="1" applyProtection="1">
      <alignment horizontal="right"/>
      <protection locked="0"/>
    </xf>
    <xf numFmtId="0" fontId="38" fillId="0" borderId="32" xfId="2" applyFont="1" applyBorder="1" applyAlignment="1" applyProtection="1">
      <protection locked="0"/>
    </xf>
    <xf numFmtId="0" fontId="59" fillId="0" borderId="32" xfId="2" applyFont="1" applyBorder="1" applyAlignment="1" applyProtection="1">
      <protection locked="0"/>
    </xf>
    <xf numFmtId="0" fontId="59" fillId="0" borderId="51" xfId="2" applyFont="1" applyBorder="1" applyAlignment="1" applyProtection="1">
      <protection locked="0"/>
    </xf>
    <xf numFmtId="0" fontId="38" fillId="39" borderId="33" xfId="2" applyFont="1" applyFill="1" applyBorder="1" applyAlignment="1" applyProtection="1">
      <alignment horizontal="right"/>
      <protection locked="0"/>
    </xf>
    <xf numFmtId="0" fontId="59" fillId="39" borderId="34" xfId="2" applyFont="1" applyFill="1" applyBorder="1" applyAlignment="1" applyProtection="1">
      <alignment horizontal="right"/>
      <protection locked="0"/>
    </xf>
    <xf numFmtId="0" fontId="38" fillId="0" borderId="50" xfId="2" applyFont="1" applyBorder="1" applyAlignment="1" applyProtection="1">
      <protection locked="0"/>
    </xf>
    <xf numFmtId="0" fontId="59" fillId="0" borderId="50" xfId="2" applyFont="1" applyBorder="1" applyAlignment="1" applyProtection="1">
      <protection locked="0"/>
    </xf>
    <xf numFmtId="0" fontId="59" fillId="0" borderId="0" xfId="2" applyFont="1" applyBorder="1" applyAlignment="1" applyProtection="1">
      <protection locked="0"/>
    </xf>
    <xf numFmtId="0" fontId="26" fillId="0" borderId="32" xfId="2" applyFont="1" applyBorder="1" applyAlignment="1" applyProtection="1">
      <alignment horizontal="left" vertical="top" wrapText="1"/>
      <protection locked="0"/>
    </xf>
    <xf numFmtId="0" fontId="57" fillId="0" borderId="32" xfId="2" applyFont="1" applyBorder="1" applyAlignment="1" applyProtection="1">
      <alignment horizontal="left" vertical="top" wrapText="1"/>
      <protection locked="0"/>
    </xf>
    <xf numFmtId="0" fontId="57" fillId="0" borderId="51" xfId="2" applyFont="1" applyBorder="1" applyAlignment="1" applyProtection="1">
      <alignment horizontal="left" vertical="top" wrapText="1"/>
      <protection locked="0"/>
    </xf>
    <xf numFmtId="0" fontId="38" fillId="39" borderId="34" xfId="2" applyFont="1" applyFill="1" applyBorder="1" applyAlignment="1" applyProtection="1">
      <alignment horizontal="right"/>
      <protection locked="0"/>
    </xf>
    <xf numFmtId="0" fontId="26" fillId="0" borderId="32" xfId="2" applyFont="1" applyBorder="1" applyAlignment="1" applyProtection="1">
      <alignment horizontal="left" vertical="top" wrapText="1"/>
    </xf>
    <xf numFmtId="0" fontId="57" fillId="0" borderId="32" xfId="2" applyFont="1" applyBorder="1" applyAlignment="1" applyProtection="1">
      <alignment horizontal="left" vertical="top" wrapText="1"/>
    </xf>
    <xf numFmtId="0" fontId="38" fillId="39" borderId="35" xfId="2" applyFont="1" applyFill="1" applyBorder="1" applyAlignment="1" applyProtection="1">
      <alignment horizontal="right" wrapText="1"/>
      <protection locked="0"/>
    </xf>
    <xf numFmtId="0" fontId="59" fillId="39" borderId="33" xfId="2" applyFont="1" applyFill="1" applyBorder="1" applyAlignment="1" applyProtection="1">
      <alignment horizontal="right" wrapText="1"/>
      <protection locked="0"/>
    </xf>
    <xf numFmtId="167" fontId="19" fillId="0" borderId="50" xfId="7" applyNumberFormat="1" applyFont="1" applyBorder="1" applyAlignment="1">
      <alignment horizontal="center" vertical="center"/>
    </xf>
    <xf numFmtId="167" fontId="19" fillId="0" borderId="60" xfId="7" applyNumberFormat="1" applyFont="1" applyBorder="1" applyAlignment="1">
      <alignment horizontal="center" vertical="center"/>
    </xf>
    <xf numFmtId="0" fontId="63" fillId="39" borderId="10" xfId="7" applyFont="1" applyFill="1" applyBorder="1" applyAlignment="1">
      <alignment horizontal="center"/>
    </xf>
    <xf numFmtId="0" fontId="63" fillId="39" borderId="11" xfId="7" applyFont="1" applyFill="1" applyBorder="1" applyAlignment="1">
      <alignment horizontal="center"/>
    </xf>
    <xf numFmtId="0" fontId="63" fillId="39" borderId="15" xfId="7" applyFont="1" applyFill="1" applyBorder="1" applyAlignment="1">
      <alignment horizontal="center"/>
    </xf>
    <xf numFmtId="0" fontId="63" fillId="39" borderId="16" xfId="7" applyFont="1" applyFill="1" applyBorder="1" applyAlignment="1">
      <alignment horizontal="center"/>
    </xf>
    <xf numFmtId="0" fontId="67" fillId="0" borderId="15" xfId="7" applyFont="1" applyBorder="1" applyAlignment="1">
      <alignment horizontal="center" vertical="center"/>
    </xf>
    <xf numFmtId="0" fontId="67" fillId="0" borderId="16" xfId="7" applyFont="1" applyBorder="1" applyAlignment="1">
      <alignment horizontal="center" vertical="center"/>
    </xf>
    <xf numFmtId="0" fontId="67" fillId="0" borderId="10" xfId="7" applyFont="1" applyBorder="1" applyAlignment="1">
      <alignment horizontal="right"/>
    </xf>
    <xf numFmtId="0" fontId="67" fillId="0" borderId="11" xfId="7" applyFont="1" applyBorder="1" applyAlignment="1">
      <alignment horizontal="right"/>
    </xf>
    <xf numFmtId="0" fontId="74" fillId="0" borderId="11" xfId="7" applyFont="1" applyBorder="1" applyAlignment="1">
      <alignment horizontal="center" wrapText="1"/>
    </xf>
    <xf numFmtId="0" fontId="74" fillId="0" borderId="51" xfId="7" applyFont="1" applyBorder="1" applyAlignment="1">
      <alignment horizontal="center" wrapText="1"/>
    </xf>
    <xf numFmtId="0" fontId="67" fillId="0" borderId="53" xfId="7" applyFont="1" applyBorder="1" applyAlignment="1">
      <alignment horizontal="center"/>
    </xf>
    <xf numFmtId="0" fontId="67" fillId="0" borderId="62" xfId="7" applyFont="1" applyBorder="1" applyAlignment="1">
      <alignment horizontal="center"/>
    </xf>
    <xf numFmtId="0" fontId="67" fillId="0" borderId="63" xfId="7" applyFont="1" applyBorder="1" applyAlignment="1">
      <alignment horizontal="center"/>
    </xf>
    <xf numFmtId="0" fontId="70" fillId="0" borderId="30" xfId="7" applyFont="1" applyBorder="1" applyAlignment="1">
      <alignment horizontal="right"/>
    </xf>
    <xf numFmtId="0" fontId="70" fillId="0" borderId="32" xfId="7" applyFont="1" applyBorder="1" applyAlignment="1">
      <alignment horizontal="right"/>
    </xf>
    <xf numFmtId="0" fontId="69" fillId="0" borderId="59" xfId="7" applyFont="1" applyBorder="1" applyAlignment="1">
      <alignment horizontal="right"/>
    </xf>
    <xf numFmtId="0" fontId="69" fillId="0" borderId="51" xfId="7" applyFont="1" applyBorder="1" applyAlignment="1">
      <alignment horizontal="right"/>
    </xf>
    <xf numFmtId="0" fontId="70" fillId="0" borderId="51" xfId="7" applyFont="1" applyBorder="1" applyAlignment="1">
      <alignment horizontal="right"/>
    </xf>
    <xf numFmtId="0" fontId="67" fillId="0" borderId="27" xfId="7" applyFont="1" applyBorder="1" applyAlignment="1">
      <alignment horizontal="center"/>
    </xf>
    <xf numFmtId="0" fontId="67" fillId="0" borderId="28" xfId="7" applyFont="1" applyBorder="1" applyAlignment="1">
      <alignment horizontal="center"/>
    </xf>
    <xf numFmtId="167" fontId="69" fillId="0" borderId="0" xfId="7" applyNumberFormat="1" applyFont="1" applyBorder="1" applyAlignment="1">
      <alignment horizontal="center" vertical="center"/>
    </xf>
    <xf numFmtId="167" fontId="69" fillId="0" borderId="14" xfId="7" applyNumberFormat="1" applyFont="1" applyBorder="1" applyAlignment="1">
      <alignment horizontal="center" vertical="center"/>
    </xf>
    <xf numFmtId="0" fontId="69" fillId="0" borderId="53" xfId="7" applyFont="1" applyBorder="1" applyAlignment="1">
      <alignment horizontal="center" vertical="center" wrapText="1"/>
    </xf>
    <xf numFmtId="0" fontId="63" fillId="39" borderId="13" xfId="7" applyFont="1" applyFill="1" applyBorder="1" applyAlignment="1"/>
    <xf numFmtId="0" fontId="63" fillId="39" borderId="0" xfId="7" applyFont="1" applyFill="1" applyBorder="1" applyAlignment="1"/>
    <xf numFmtId="0" fontId="63" fillId="39" borderId="15" xfId="7" applyFont="1" applyFill="1" applyBorder="1" applyAlignment="1"/>
    <xf numFmtId="0" fontId="63" fillId="39" borderId="16" xfId="7" applyFont="1" applyFill="1" applyBorder="1" applyAlignment="1"/>
    <xf numFmtId="0" fontId="63" fillId="40" borderId="10" xfId="7" applyFont="1" applyFill="1" applyBorder="1" applyAlignment="1">
      <alignment horizontal="center"/>
    </xf>
    <xf numFmtId="0" fontId="63" fillId="40" borderId="11" xfId="7" applyFont="1" applyFill="1" applyBorder="1" applyAlignment="1">
      <alignment horizontal="center"/>
    </xf>
    <xf numFmtId="0" fontId="63" fillId="40" borderId="15" xfId="7" applyFont="1" applyFill="1" applyBorder="1" applyAlignment="1">
      <alignment horizontal="center"/>
    </xf>
    <xf numFmtId="0" fontId="63" fillId="40" borderId="16" xfId="7" applyFont="1" applyFill="1" applyBorder="1" applyAlignment="1">
      <alignment horizontal="center"/>
    </xf>
    <xf numFmtId="0" fontId="67" fillId="0" borderId="56" xfId="7" applyFont="1" applyBorder="1" applyAlignment="1">
      <alignment horizontal="center"/>
    </xf>
    <xf numFmtId="0" fontId="69" fillId="0" borderId="0" xfId="7" applyFont="1" applyBorder="1" applyAlignment="1">
      <alignment horizontal="right"/>
    </xf>
    <xf numFmtId="0" fontId="70" fillId="0" borderId="13" xfId="7" applyFont="1" applyBorder="1" applyAlignment="1">
      <alignment horizontal="right"/>
    </xf>
    <xf numFmtId="0" fontId="70" fillId="0" borderId="0" xfId="7" applyFont="1" applyBorder="1" applyAlignment="1">
      <alignment horizontal="right"/>
    </xf>
    <xf numFmtId="0" fontId="67" fillId="0" borderId="52" xfId="7" applyFont="1" applyBorder="1" applyAlignment="1">
      <alignment horizontal="center"/>
    </xf>
    <xf numFmtId="0" fontId="67" fillId="0" borderId="0" xfId="7" applyFont="1" applyBorder="1" applyAlignment="1">
      <alignment horizontal="center"/>
    </xf>
    <xf numFmtId="0" fontId="67" fillId="0" borderId="54" xfId="7" applyFont="1" applyBorder="1" applyAlignment="1">
      <alignment horizontal="center"/>
    </xf>
    <xf numFmtId="0" fontId="67" fillId="0" borderId="55" xfId="7" applyFont="1" applyBorder="1" applyAlignment="1">
      <alignment horizontal="center"/>
    </xf>
    <xf numFmtId="0" fontId="67" fillId="0" borderId="13" xfId="7" applyFont="1" applyBorder="1" applyAlignment="1">
      <alignment horizontal="right"/>
    </xf>
    <xf numFmtId="0" fontId="67" fillId="0" borderId="0" xfId="7" applyFont="1" applyBorder="1" applyAlignment="1">
      <alignment horizontal="right"/>
    </xf>
    <xf numFmtId="167" fontId="70" fillId="0" borderId="0" xfId="7" applyNumberFormat="1" applyFont="1" applyBorder="1" applyAlignment="1">
      <alignment horizontal="center"/>
    </xf>
    <xf numFmtId="167" fontId="70" fillId="0" borderId="14" xfId="7" applyNumberFormat="1" applyFont="1" applyBorder="1" applyAlignment="1">
      <alignment horizontal="center"/>
    </xf>
    <xf numFmtId="0" fontId="69" fillId="0" borderId="15" xfId="7" applyFont="1" applyBorder="1" applyAlignment="1">
      <alignment horizontal="right"/>
    </xf>
    <xf numFmtId="0" fontId="69" fillId="0" borderId="16" xfId="7" applyFont="1" applyBorder="1" applyAlignment="1">
      <alignment horizontal="right"/>
    </xf>
    <xf numFmtId="0" fontId="70" fillId="0" borderId="16" xfId="7" applyFont="1" applyBorder="1" applyAlignment="1">
      <alignment horizontal="right"/>
    </xf>
    <xf numFmtId="0" fontId="63" fillId="39" borderId="10" xfId="7" applyFont="1" applyFill="1" applyBorder="1" applyAlignment="1"/>
    <xf numFmtId="0" fontId="63" fillId="39" borderId="11" xfId="7" applyFont="1" applyFill="1" applyBorder="1" applyAlignment="1"/>
    <xf numFmtId="0" fontId="67" fillId="0" borderId="11" xfId="7" applyFont="1" applyBorder="1" applyAlignment="1">
      <alignment horizontal="center"/>
    </xf>
    <xf numFmtId="0" fontId="69" fillId="0" borderId="32" xfId="7" applyFont="1" applyBorder="1" applyAlignment="1">
      <alignment horizontal="right"/>
    </xf>
    <xf numFmtId="167" fontId="70" fillId="0" borderId="50" xfId="7" applyNumberFormat="1" applyFont="1" applyBorder="1" applyAlignment="1">
      <alignment horizontal="center" vertical="center"/>
    </xf>
    <xf numFmtId="167" fontId="70" fillId="0" borderId="60" xfId="7" applyNumberFormat="1" applyFont="1" applyBorder="1" applyAlignment="1">
      <alignment horizontal="center" vertical="center"/>
    </xf>
    <xf numFmtId="167" fontId="69" fillId="0" borderId="57" xfId="7" applyNumberFormat="1" applyFont="1" applyBorder="1" applyAlignment="1">
      <alignment horizontal="center" vertical="center"/>
    </xf>
    <xf numFmtId="167" fontId="69" fillId="0" borderId="58" xfId="7" applyNumberFormat="1" applyFont="1" applyBorder="1" applyAlignment="1">
      <alignment horizontal="center" vertical="center"/>
    </xf>
    <xf numFmtId="0" fontId="70" fillId="0" borderId="13" xfId="7" applyFont="1" applyBorder="1" applyAlignment="1">
      <alignment horizontal="center"/>
    </xf>
    <xf numFmtId="0" fontId="70" fillId="0" borderId="0" xfId="7" applyFont="1" applyBorder="1" applyAlignment="1">
      <alignment horizontal="center"/>
    </xf>
    <xf numFmtId="0" fontId="69" fillId="0" borderId="13" xfId="7" applyFont="1" applyBorder="1" applyAlignment="1">
      <alignment horizontal="right"/>
    </xf>
    <xf numFmtId="0" fontId="67" fillId="0" borderId="61" xfId="7" applyFont="1" applyBorder="1" applyAlignment="1">
      <alignment horizontal="center"/>
    </xf>
    <xf numFmtId="0" fontId="67" fillId="0" borderId="54" xfId="7" applyFont="1" applyBorder="1" applyAlignment="1">
      <alignment horizontal="center" wrapText="1"/>
    </xf>
    <xf numFmtId="167" fontId="69" fillId="0" borderId="0" xfId="7" applyNumberFormat="1" applyFont="1" applyFill="1" applyBorder="1" applyAlignment="1">
      <alignment horizontal="center" vertical="center"/>
    </xf>
    <xf numFmtId="167" fontId="69" fillId="0" borderId="14" xfId="7" applyNumberFormat="1" applyFont="1" applyFill="1" applyBorder="1" applyAlignment="1">
      <alignment horizontal="center" vertical="center"/>
    </xf>
    <xf numFmtId="0" fontId="69" fillId="0" borderId="0" xfId="7" applyFont="1" applyBorder="1" applyAlignment="1">
      <alignment horizontal="right" wrapText="1"/>
    </xf>
    <xf numFmtId="167" fontId="70" fillId="0" borderId="50" xfId="7" applyNumberFormat="1" applyFont="1" applyBorder="1" applyAlignment="1">
      <alignment horizontal="center"/>
    </xf>
    <xf numFmtId="167" fontId="70" fillId="0" borderId="60" xfId="7" applyNumberFormat="1" applyFont="1" applyBorder="1" applyAlignment="1">
      <alignment horizontal="center"/>
    </xf>
    <xf numFmtId="0" fontId="69" fillId="0" borderId="51" xfId="7" applyFont="1" applyBorder="1" applyAlignment="1">
      <alignment horizontal="right" wrapText="1"/>
    </xf>
    <xf numFmtId="0" fontId="69" fillId="0" borderId="0" xfId="7" applyFont="1" applyBorder="1" applyAlignment="1">
      <alignment horizontal="center"/>
    </xf>
    <xf numFmtId="0" fontId="69" fillId="0" borderId="32" xfId="7" applyFont="1" applyBorder="1" applyAlignment="1">
      <alignment horizontal="center"/>
    </xf>
    <xf numFmtId="167" fontId="69" fillId="0" borderId="57" xfId="7" applyNumberFormat="1" applyFont="1" applyFill="1" applyBorder="1" applyAlignment="1">
      <alignment horizontal="center" vertical="center"/>
    </xf>
    <xf numFmtId="167" fontId="69" fillId="0" borderId="58" xfId="7" applyNumberFormat="1" applyFont="1" applyFill="1" applyBorder="1" applyAlignment="1">
      <alignment horizontal="center" vertical="center"/>
    </xf>
    <xf numFmtId="0" fontId="19" fillId="0" borderId="27" xfId="0" applyFont="1" applyBorder="1" applyAlignment="1"/>
    <xf numFmtId="0" fontId="19" fillId="0" borderId="28" xfId="0" applyFont="1" applyBorder="1" applyAlignment="1"/>
    <xf numFmtId="0" fontId="32" fillId="0" borderId="28" xfId="0" applyFont="1" applyBorder="1" applyAlignment="1"/>
    <xf numFmtId="0" fontId="65" fillId="0" borderId="27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29" xfId="0" applyFont="1" applyBorder="1" applyAlignment="1">
      <alignment horizontal="center"/>
    </xf>
  </cellXfs>
  <cellStyles count="1244">
    <cellStyle name="20% - Accent1 2" xfId="12"/>
    <cellStyle name="20% - Accent1 2 2" xfId="13"/>
    <cellStyle name="20% - Accent1 2 2 2" xfId="14"/>
    <cellStyle name="20% - Accent1 2 2 3" xfId="15"/>
    <cellStyle name="20% - Accent1 2 3" xfId="16"/>
    <cellStyle name="20% - Accent1 3" xfId="17"/>
    <cellStyle name="20% - Accent1 4" xfId="18"/>
    <cellStyle name="20% - Accent2 2" xfId="19"/>
    <cellStyle name="20% - Accent2 2 2" xfId="20"/>
    <cellStyle name="20% - Accent2 2 2 2" xfId="21"/>
    <cellStyle name="20% - Accent2 2 2 3" xfId="22"/>
    <cellStyle name="20% - Accent2 2 3" xfId="23"/>
    <cellStyle name="20% - Accent2 3" xfId="24"/>
    <cellStyle name="20% - Accent2 4" xfId="25"/>
    <cellStyle name="20% - Accent3 2" xfId="26"/>
    <cellStyle name="20% - Accent3 2 2" xfId="27"/>
    <cellStyle name="20% - Accent3 2 2 2" xfId="28"/>
    <cellStyle name="20% - Accent3 2 2 3" xfId="29"/>
    <cellStyle name="20% - Accent3 2 3" xfId="30"/>
    <cellStyle name="20% - Accent3 3" xfId="31"/>
    <cellStyle name="20% - Accent3 4" xfId="32"/>
    <cellStyle name="20% - Accent4 2" xfId="33"/>
    <cellStyle name="20% - Accent4 2 2" xfId="34"/>
    <cellStyle name="20% - Accent4 2 2 2" xfId="35"/>
    <cellStyle name="20% - Accent4 2 2 3" xfId="36"/>
    <cellStyle name="20% - Accent4 2 3" xfId="37"/>
    <cellStyle name="20% - Accent4 3" xfId="38"/>
    <cellStyle name="20% - Accent4 4" xfId="39"/>
    <cellStyle name="20% - Accent5 2" xfId="40"/>
    <cellStyle name="20% - Accent5 2 2" xfId="41"/>
    <cellStyle name="20% - Accent5 2 2 2" xfId="42"/>
    <cellStyle name="20% - Accent5 2 2 3" xfId="43"/>
    <cellStyle name="20% - Accent5 2 3" xfId="44"/>
    <cellStyle name="20% - Accent5 3" xfId="45"/>
    <cellStyle name="20% - Accent5 4" xfId="46"/>
    <cellStyle name="20% - Accent6 2" xfId="47"/>
    <cellStyle name="20% - Accent6 2 2" xfId="48"/>
    <cellStyle name="20% - Accent6 2 2 2" xfId="49"/>
    <cellStyle name="20% - Accent6 2 2 3" xfId="50"/>
    <cellStyle name="20% - Accent6 2 3" xfId="51"/>
    <cellStyle name="20% - Accent6 3" xfId="52"/>
    <cellStyle name="20% - Accent6 4" xfId="53"/>
    <cellStyle name="40% - Accent1 2" xfId="54"/>
    <cellStyle name="40% - Accent1 2 2" xfId="55"/>
    <cellStyle name="40% - Accent1 2 2 2" xfId="56"/>
    <cellStyle name="40% - Accent1 2 2 3" xfId="57"/>
    <cellStyle name="40% - Accent1 2 3" xfId="58"/>
    <cellStyle name="40% - Accent1 3" xfId="59"/>
    <cellStyle name="40% - Accent1 4" xfId="60"/>
    <cellStyle name="40% - Accent2 2" xfId="61"/>
    <cellStyle name="40% - Accent2 2 2" xfId="62"/>
    <cellStyle name="40% - Accent2 2 2 2" xfId="63"/>
    <cellStyle name="40% - Accent2 2 2 3" xfId="64"/>
    <cellStyle name="40% - Accent2 2 3" xfId="65"/>
    <cellStyle name="40% - Accent2 3" xfId="66"/>
    <cellStyle name="40% - Accent2 4" xfId="67"/>
    <cellStyle name="40% - Accent3 2" xfId="68"/>
    <cellStyle name="40% - Accent3 2 2" xfId="69"/>
    <cellStyle name="40% - Accent3 2 2 2" xfId="70"/>
    <cellStyle name="40% - Accent3 2 2 3" xfId="71"/>
    <cellStyle name="40% - Accent3 2 3" xfId="72"/>
    <cellStyle name="40% - Accent3 3" xfId="73"/>
    <cellStyle name="40% - Accent3 4" xfId="74"/>
    <cellStyle name="40% - Accent4 2" xfId="75"/>
    <cellStyle name="40% - Accent4 2 2" xfId="76"/>
    <cellStyle name="40% - Accent4 2 2 2" xfId="77"/>
    <cellStyle name="40% - Accent4 2 2 3" xfId="78"/>
    <cellStyle name="40% - Accent4 2 3" xfId="79"/>
    <cellStyle name="40% - Accent4 3" xfId="80"/>
    <cellStyle name="40% - Accent4 4" xfId="81"/>
    <cellStyle name="40% - Accent5 2" xfId="82"/>
    <cellStyle name="40% - Accent5 2 2" xfId="83"/>
    <cellStyle name="40% - Accent5 2 2 2" xfId="84"/>
    <cellStyle name="40% - Accent5 2 2 3" xfId="85"/>
    <cellStyle name="40% - Accent5 2 3" xfId="86"/>
    <cellStyle name="40% - Accent5 3" xfId="87"/>
    <cellStyle name="40% - Accent5 4" xfId="88"/>
    <cellStyle name="40% - Accent6 2" xfId="89"/>
    <cellStyle name="40% - Accent6 2 2" xfId="90"/>
    <cellStyle name="40% - Accent6 2 2 2" xfId="91"/>
    <cellStyle name="40% - Accent6 2 2 3" xfId="92"/>
    <cellStyle name="40% - Accent6 2 3" xfId="93"/>
    <cellStyle name="40% - Accent6 3" xfId="94"/>
    <cellStyle name="40% - Accent6 4" xfId="95"/>
    <cellStyle name="60% - Accent1 2" xfId="96"/>
    <cellStyle name="60% - Accent1 2 2" xfId="97"/>
    <cellStyle name="60% - Accent1 3" xfId="98"/>
    <cellStyle name="60% - Accent2 2" xfId="99"/>
    <cellStyle name="60% - Accent2 2 2" xfId="100"/>
    <cellStyle name="60% - Accent2 3" xfId="101"/>
    <cellStyle name="60% - Accent3 2" xfId="102"/>
    <cellStyle name="60% - Accent3 2 2" xfId="103"/>
    <cellStyle name="60% - Accent3 3" xfId="104"/>
    <cellStyle name="60% - Accent4 2" xfId="105"/>
    <cellStyle name="60% - Accent4 2 2" xfId="106"/>
    <cellStyle name="60% - Accent4 3" xfId="107"/>
    <cellStyle name="60% - Accent5 2" xfId="108"/>
    <cellStyle name="60% - Accent5 2 2" xfId="109"/>
    <cellStyle name="60% - Accent5 3" xfId="110"/>
    <cellStyle name="60% - Accent6 2" xfId="111"/>
    <cellStyle name="60% - Accent6 2 2" xfId="112"/>
    <cellStyle name="60% - Accent6 3" xfId="113"/>
    <cellStyle name="Accent1 2" xfId="114"/>
    <cellStyle name="Accent1 2 2" xfId="115"/>
    <cellStyle name="Accent1 3" xfId="116"/>
    <cellStyle name="Accent2 2" xfId="117"/>
    <cellStyle name="Accent2 2 2" xfId="118"/>
    <cellStyle name="Accent2 3" xfId="119"/>
    <cellStyle name="Accent3 2" xfId="120"/>
    <cellStyle name="Accent3 2 2" xfId="121"/>
    <cellStyle name="Accent3 3" xfId="122"/>
    <cellStyle name="Accent4 2" xfId="123"/>
    <cellStyle name="Accent4 2 2" xfId="124"/>
    <cellStyle name="Accent4 3" xfId="125"/>
    <cellStyle name="Accent5 2" xfId="126"/>
    <cellStyle name="Accent5 2 2" xfId="127"/>
    <cellStyle name="Accent5 3" xfId="128"/>
    <cellStyle name="Accent6 2" xfId="129"/>
    <cellStyle name="Accent6 2 2" xfId="130"/>
    <cellStyle name="Accent6 3" xfId="131"/>
    <cellStyle name="Bad 2" xfId="132"/>
    <cellStyle name="Bad 2 2" xfId="133"/>
    <cellStyle name="Bad 2 3" xfId="134"/>
    <cellStyle name="Bad 3" xfId="135"/>
    <cellStyle name="Bad 4" xfId="136"/>
    <cellStyle name="Bad 5" xfId="137"/>
    <cellStyle name="Calculation 2" xfId="138"/>
    <cellStyle name="Calculation 2 10" xfId="139"/>
    <cellStyle name="Calculation 2 11" xfId="140"/>
    <cellStyle name="Calculation 2 2" xfId="141"/>
    <cellStyle name="Calculation 2 2 2" xfId="142"/>
    <cellStyle name="Calculation 2 2 2 2" xfId="143"/>
    <cellStyle name="Calculation 2 2 2 3" xfId="144"/>
    <cellStyle name="Calculation 2 2 2 4" xfId="145"/>
    <cellStyle name="Calculation 2 2 2 5" xfId="146"/>
    <cellStyle name="Calculation 2 2 2 6" xfId="147"/>
    <cellStyle name="Calculation 2 2 2 7" xfId="148"/>
    <cellStyle name="Calculation 2 2 2 8" xfId="149"/>
    <cellStyle name="Calculation 2 2 3" xfId="150"/>
    <cellStyle name="Calculation 2 2 3 2" xfId="151"/>
    <cellStyle name="Calculation 2 2 3 3" xfId="152"/>
    <cellStyle name="Calculation 2 2 3 4" xfId="153"/>
    <cellStyle name="Calculation 2 2 3 5" xfId="154"/>
    <cellStyle name="Calculation 2 2 3 6" xfId="155"/>
    <cellStyle name="Calculation 2 2 3 7" xfId="156"/>
    <cellStyle name="Calculation 2 2 4" xfId="157"/>
    <cellStyle name="Calculation 2 2 5" xfId="158"/>
    <cellStyle name="Calculation 2 2 6" xfId="159"/>
    <cellStyle name="Calculation 2 2 7" xfId="160"/>
    <cellStyle name="Calculation 2 2 8" xfId="161"/>
    <cellStyle name="Calculation 2 2 9" xfId="162"/>
    <cellStyle name="Calculation 2 3" xfId="163"/>
    <cellStyle name="Calculation 2 3 2" xfId="164"/>
    <cellStyle name="Calculation 2 3 3" xfId="165"/>
    <cellStyle name="Calculation 2 3 4" xfId="166"/>
    <cellStyle name="Calculation 2 3 5" xfId="167"/>
    <cellStyle name="Calculation 2 3 6" xfId="168"/>
    <cellStyle name="Calculation 2 3 7" xfId="169"/>
    <cellStyle name="Calculation 2 3 8" xfId="170"/>
    <cellStyle name="Calculation 2 4" xfId="171"/>
    <cellStyle name="Calculation 2 4 2" xfId="172"/>
    <cellStyle name="Calculation 2 4 3" xfId="173"/>
    <cellStyle name="Calculation 2 4 4" xfId="174"/>
    <cellStyle name="Calculation 2 4 5" xfId="175"/>
    <cellStyle name="Calculation 2 4 6" xfId="176"/>
    <cellStyle name="Calculation 2 4 7" xfId="177"/>
    <cellStyle name="Calculation 2 5" xfId="178"/>
    <cellStyle name="Calculation 2 6" xfId="179"/>
    <cellStyle name="Calculation 2 7" xfId="180"/>
    <cellStyle name="Calculation 2 8" xfId="181"/>
    <cellStyle name="Calculation 2 9" xfId="182"/>
    <cellStyle name="Calculation 3" xfId="183"/>
    <cellStyle name="Check Cell 2" xfId="184"/>
    <cellStyle name="Check Cell 2 2" xfId="185"/>
    <cellStyle name="Check Cell 3" xfId="186"/>
    <cellStyle name="Comma" xfId="1" builtinId="3"/>
    <cellStyle name="Comma [0] 2" xfId="187"/>
    <cellStyle name="Comma 10" xfId="188"/>
    <cellStyle name="Comma 100" xfId="189"/>
    <cellStyle name="Comma 101" xfId="190"/>
    <cellStyle name="Comma 102" xfId="191"/>
    <cellStyle name="Comma 103" xfId="192"/>
    <cellStyle name="Comma 104" xfId="193"/>
    <cellStyle name="Comma 105" xfId="194"/>
    <cellStyle name="Comma 106" xfId="195"/>
    <cellStyle name="Comma 107" xfId="196"/>
    <cellStyle name="Comma 108" xfId="197"/>
    <cellStyle name="Comma 109" xfId="198"/>
    <cellStyle name="Comma 11" xfId="199"/>
    <cellStyle name="Comma 110" xfId="200"/>
    <cellStyle name="Comma 111" xfId="201"/>
    <cellStyle name="Comma 112" xfId="202"/>
    <cellStyle name="Comma 113" xfId="203"/>
    <cellStyle name="Comma 114" xfId="204"/>
    <cellStyle name="Comma 115" xfId="205"/>
    <cellStyle name="Comma 116" xfId="206"/>
    <cellStyle name="Comma 117" xfId="207"/>
    <cellStyle name="Comma 118" xfId="208"/>
    <cellStyle name="Comma 119" xfId="209"/>
    <cellStyle name="Comma 12" xfId="210"/>
    <cellStyle name="Comma 120" xfId="211"/>
    <cellStyle name="Comma 121" xfId="212"/>
    <cellStyle name="Comma 122" xfId="213"/>
    <cellStyle name="Comma 123" xfId="214"/>
    <cellStyle name="Comma 124" xfId="215"/>
    <cellStyle name="Comma 125" xfId="216"/>
    <cellStyle name="Comma 126" xfId="217"/>
    <cellStyle name="Comma 127" xfId="218"/>
    <cellStyle name="Comma 128" xfId="219"/>
    <cellStyle name="Comma 129" xfId="220"/>
    <cellStyle name="Comma 13" xfId="221"/>
    <cellStyle name="Comma 130" xfId="222"/>
    <cellStyle name="Comma 131" xfId="223"/>
    <cellStyle name="Comma 132" xfId="224"/>
    <cellStyle name="Comma 133" xfId="225"/>
    <cellStyle name="Comma 134" xfId="226"/>
    <cellStyle name="Comma 135" xfId="227"/>
    <cellStyle name="Comma 136" xfId="228"/>
    <cellStyle name="Comma 137" xfId="229"/>
    <cellStyle name="Comma 138" xfId="230"/>
    <cellStyle name="Comma 139" xfId="231"/>
    <cellStyle name="Comma 14" xfId="232"/>
    <cellStyle name="Comma 140" xfId="233"/>
    <cellStyle name="Comma 141" xfId="234"/>
    <cellStyle name="Comma 142" xfId="235"/>
    <cellStyle name="Comma 143" xfId="236"/>
    <cellStyle name="Comma 144" xfId="237"/>
    <cellStyle name="Comma 145" xfId="238"/>
    <cellStyle name="Comma 146" xfId="239"/>
    <cellStyle name="Comma 147" xfId="240"/>
    <cellStyle name="Comma 148" xfId="241"/>
    <cellStyle name="Comma 149" xfId="242"/>
    <cellStyle name="Comma 15" xfId="243"/>
    <cellStyle name="Comma 150" xfId="244"/>
    <cellStyle name="Comma 151" xfId="245"/>
    <cellStyle name="Comma 152" xfId="246"/>
    <cellStyle name="Comma 153" xfId="247"/>
    <cellStyle name="Comma 154" xfId="248"/>
    <cellStyle name="Comma 155" xfId="249"/>
    <cellStyle name="Comma 156" xfId="250"/>
    <cellStyle name="Comma 157" xfId="251"/>
    <cellStyle name="Comma 158" xfId="252"/>
    <cellStyle name="Comma 159" xfId="253"/>
    <cellStyle name="Comma 16" xfId="254"/>
    <cellStyle name="Comma 160" xfId="255"/>
    <cellStyle name="Comma 161" xfId="256"/>
    <cellStyle name="Comma 162" xfId="257"/>
    <cellStyle name="Comma 163" xfId="258"/>
    <cellStyle name="Comma 164" xfId="259"/>
    <cellStyle name="Comma 165" xfId="260"/>
    <cellStyle name="Comma 166" xfId="261"/>
    <cellStyle name="Comma 167" xfId="262"/>
    <cellStyle name="Comma 168" xfId="263"/>
    <cellStyle name="Comma 169" xfId="264"/>
    <cellStyle name="Comma 17" xfId="265"/>
    <cellStyle name="Comma 170" xfId="266"/>
    <cellStyle name="Comma 171" xfId="267"/>
    <cellStyle name="Comma 172" xfId="268"/>
    <cellStyle name="Comma 173" xfId="269"/>
    <cellStyle name="Comma 174" xfId="270"/>
    <cellStyle name="Comma 175" xfId="271"/>
    <cellStyle name="Comma 176" xfId="272"/>
    <cellStyle name="Comma 177" xfId="273"/>
    <cellStyle name="Comma 178" xfId="274"/>
    <cellStyle name="Comma 179" xfId="275"/>
    <cellStyle name="Comma 18" xfId="276"/>
    <cellStyle name="Comma 180" xfId="277"/>
    <cellStyle name="Comma 181" xfId="278"/>
    <cellStyle name="Comma 182" xfId="279"/>
    <cellStyle name="Comma 183" xfId="280"/>
    <cellStyle name="Comma 184" xfId="281"/>
    <cellStyle name="Comma 185" xfId="282"/>
    <cellStyle name="Comma 186" xfId="283"/>
    <cellStyle name="Comma 187" xfId="284"/>
    <cellStyle name="Comma 188" xfId="285"/>
    <cellStyle name="Comma 189" xfId="286"/>
    <cellStyle name="Comma 19" xfId="287"/>
    <cellStyle name="Comma 190" xfId="288"/>
    <cellStyle name="Comma 191" xfId="289"/>
    <cellStyle name="Comma 192" xfId="290"/>
    <cellStyle name="Comma 193" xfId="291"/>
    <cellStyle name="Comma 194" xfId="292"/>
    <cellStyle name="Comma 194 2" xfId="293"/>
    <cellStyle name="Comma 194 3" xfId="294"/>
    <cellStyle name="Comma 195" xfId="295"/>
    <cellStyle name="Comma 195 2" xfId="296"/>
    <cellStyle name="Comma 195 3" xfId="297"/>
    <cellStyle name="Comma 196" xfId="298"/>
    <cellStyle name="Comma 196 2" xfId="299"/>
    <cellStyle name="Comma 196 3" xfId="300"/>
    <cellStyle name="Comma 197" xfId="301"/>
    <cellStyle name="Comma 197 2" xfId="302"/>
    <cellStyle name="Comma 197 3" xfId="303"/>
    <cellStyle name="Comma 198" xfId="304"/>
    <cellStyle name="Comma 198 2" xfId="305"/>
    <cellStyle name="Comma 198 3" xfId="306"/>
    <cellStyle name="Comma 199" xfId="307"/>
    <cellStyle name="Comma 2" xfId="308"/>
    <cellStyle name="Comma 2 2" xfId="309"/>
    <cellStyle name="Comma 2 2 2" xfId="310"/>
    <cellStyle name="Comma 2 2 3" xfId="311"/>
    <cellStyle name="Comma 2 3" xfId="312"/>
    <cellStyle name="Comma 2 4" xfId="313"/>
    <cellStyle name="Comma 2 4 2" xfId="314"/>
    <cellStyle name="Comma 2 4 2 2" xfId="315"/>
    <cellStyle name="Comma 2 4 2 3" xfId="316"/>
    <cellStyle name="Comma 20" xfId="317"/>
    <cellStyle name="Comma 200" xfId="318"/>
    <cellStyle name="Comma 201" xfId="319"/>
    <cellStyle name="Comma 202" xfId="320"/>
    <cellStyle name="Comma 203" xfId="321"/>
    <cellStyle name="Comma 204" xfId="322"/>
    <cellStyle name="Comma 205" xfId="323"/>
    <cellStyle name="Comma 205 2" xfId="324"/>
    <cellStyle name="Comma 205 2 2" xfId="325"/>
    <cellStyle name="Comma 205 3" xfId="326"/>
    <cellStyle name="Comma 206" xfId="327"/>
    <cellStyle name="Comma 206 2" xfId="328"/>
    <cellStyle name="Comma 206 2 2" xfId="329"/>
    <cellStyle name="Comma 206 3" xfId="330"/>
    <cellStyle name="Comma 207" xfId="331"/>
    <cellStyle name="Comma 207 2" xfId="332"/>
    <cellStyle name="Comma 208" xfId="333"/>
    <cellStyle name="Comma 208 2" xfId="334"/>
    <cellStyle name="Comma 209" xfId="335"/>
    <cellStyle name="Comma 209 2" xfId="336"/>
    <cellStyle name="Comma 21" xfId="337"/>
    <cellStyle name="Comma 210" xfId="338"/>
    <cellStyle name="Comma 210 2" xfId="339"/>
    <cellStyle name="Comma 211" xfId="340"/>
    <cellStyle name="Comma 211 2" xfId="341"/>
    <cellStyle name="Comma 212" xfId="342"/>
    <cellStyle name="Comma 213" xfId="343"/>
    <cellStyle name="Comma 213 2" xfId="344"/>
    <cellStyle name="Comma 214" xfId="345"/>
    <cellStyle name="Comma 214 2" xfId="346"/>
    <cellStyle name="Comma 215" xfId="347"/>
    <cellStyle name="Comma 215 2" xfId="348"/>
    <cellStyle name="Comma 215 2 2" xfId="349"/>
    <cellStyle name="Comma 215 3" xfId="350"/>
    <cellStyle name="Comma 216" xfId="351"/>
    <cellStyle name="Comma 216 2" xfId="352"/>
    <cellStyle name="Comma 216 3" xfId="353"/>
    <cellStyle name="Comma 217" xfId="354"/>
    <cellStyle name="Comma 217 2" xfId="355"/>
    <cellStyle name="Comma 217 3" xfId="356"/>
    <cellStyle name="Comma 218" xfId="357"/>
    <cellStyle name="Comma 218 2" xfId="358"/>
    <cellStyle name="Comma 219" xfId="359"/>
    <cellStyle name="Comma 219 2" xfId="360"/>
    <cellStyle name="Comma 22" xfId="361"/>
    <cellStyle name="Comma 220" xfId="362"/>
    <cellStyle name="Comma 220 2" xfId="363"/>
    <cellStyle name="Comma 221" xfId="364"/>
    <cellStyle name="Comma 221 2" xfId="365"/>
    <cellStyle name="Comma 221 2 2" xfId="366"/>
    <cellStyle name="Comma 221 3" xfId="367"/>
    <cellStyle name="Comma 222" xfId="368"/>
    <cellStyle name="Comma 222 2" xfId="369"/>
    <cellStyle name="Comma 223" xfId="370"/>
    <cellStyle name="Comma 223 2" xfId="371"/>
    <cellStyle name="Comma 224" xfId="372"/>
    <cellStyle name="Comma 224 2" xfId="373"/>
    <cellStyle name="Comma 225" xfId="374"/>
    <cellStyle name="Comma 225 2" xfId="375"/>
    <cellStyle name="Comma 226" xfId="376"/>
    <cellStyle name="Comma 226 2" xfId="377"/>
    <cellStyle name="Comma 227" xfId="378"/>
    <cellStyle name="Comma 228" xfId="379"/>
    <cellStyle name="Comma 229" xfId="380"/>
    <cellStyle name="Comma 23" xfId="381"/>
    <cellStyle name="Comma 230" xfId="382"/>
    <cellStyle name="Comma 231" xfId="383"/>
    <cellStyle name="Comma 232" xfId="384"/>
    <cellStyle name="Comma 233" xfId="385"/>
    <cellStyle name="Comma 234" xfId="386"/>
    <cellStyle name="Comma 235" xfId="387"/>
    <cellStyle name="Comma 236" xfId="388"/>
    <cellStyle name="Comma 237" xfId="389"/>
    <cellStyle name="Comma 238" xfId="390"/>
    <cellStyle name="Comma 239" xfId="391"/>
    <cellStyle name="Comma 24" xfId="392"/>
    <cellStyle name="Comma 240" xfId="393"/>
    <cellStyle name="Comma 241" xfId="394"/>
    <cellStyle name="Comma 242" xfId="395"/>
    <cellStyle name="Comma 243" xfId="396"/>
    <cellStyle name="Comma 244" xfId="397"/>
    <cellStyle name="Comma 245" xfId="398"/>
    <cellStyle name="Comma 246" xfId="399"/>
    <cellStyle name="Comma 247" xfId="400"/>
    <cellStyle name="Comma 248" xfId="401"/>
    <cellStyle name="Comma 249" xfId="402"/>
    <cellStyle name="Comma 25" xfId="403"/>
    <cellStyle name="Comma 250" xfId="404"/>
    <cellStyle name="Comma 251" xfId="405"/>
    <cellStyle name="Comma 252" xfId="406"/>
    <cellStyle name="Comma 253" xfId="407"/>
    <cellStyle name="Comma 254" xfId="408"/>
    <cellStyle name="Comma 255" xfId="409"/>
    <cellStyle name="Comma 256" xfId="410"/>
    <cellStyle name="Comma 257" xfId="411"/>
    <cellStyle name="Comma 258" xfId="412"/>
    <cellStyle name="Comma 259" xfId="413"/>
    <cellStyle name="Comma 26" xfId="414"/>
    <cellStyle name="Comma 260" xfId="415"/>
    <cellStyle name="Comma 261" xfId="416"/>
    <cellStyle name="Comma 262" xfId="417"/>
    <cellStyle name="Comma 263" xfId="418"/>
    <cellStyle name="Comma 264" xfId="419"/>
    <cellStyle name="Comma 265" xfId="420"/>
    <cellStyle name="Comma 266" xfId="421"/>
    <cellStyle name="Comma 267" xfId="422"/>
    <cellStyle name="Comma 268" xfId="423"/>
    <cellStyle name="Comma 269" xfId="424"/>
    <cellStyle name="Comma 27" xfId="425"/>
    <cellStyle name="Comma 270" xfId="426"/>
    <cellStyle name="Comma 271" xfId="427"/>
    <cellStyle name="Comma 272" xfId="428"/>
    <cellStyle name="Comma 273" xfId="429"/>
    <cellStyle name="Comma 274" xfId="430"/>
    <cellStyle name="Comma 275" xfId="431"/>
    <cellStyle name="Comma 276" xfId="432"/>
    <cellStyle name="Comma 277" xfId="433"/>
    <cellStyle name="Comma 278" xfId="434"/>
    <cellStyle name="Comma 279" xfId="435"/>
    <cellStyle name="Comma 28" xfId="436"/>
    <cellStyle name="Comma 280" xfId="437"/>
    <cellStyle name="Comma 281" xfId="438"/>
    <cellStyle name="Comma 282" xfId="439"/>
    <cellStyle name="Comma 283" xfId="440"/>
    <cellStyle name="Comma 284" xfId="441"/>
    <cellStyle name="Comma 285" xfId="442"/>
    <cellStyle name="Comma 286" xfId="443"/>
    <cellStyle name="Comma 287" xfId="444"/>
    <cellStyle name="Comma 288" xfId="445"/>
    <cellStyle name="Comma 289" xfId="446"/>
    <cellStyle name="Comma 29" xfId="447"/>
    <cellStyle name="Comma 290" xfId="448"/>
    <cellStyle name="Comma 291" xfId="449"/>
    <cellStyle name="Comma 292" xfId="450"/>
    <cellStyle name="Comma 293" xfId="451"/>
    <cellStyle name="Comma 294" xfId="452"/>
    <cellStyle name="Comma 295" xfId="453"/>
    <cellStyle name="Comma 296" xfId="454"/>
    <cellStyle name="Comma 297" xfId="455"/>
    <cellStyle name="Comma 298" xfId="456"/>
    <cellStyle name="Comma 299" xfId="457"/>
    <cellStyle name="Comma 3" xfId="458"/>
    <cellStyle name="Comma 30" xfId="459"/>
    <cellStyle name="Comma 300" xfId="460"/>
    <cellStyle name="Comma 301" xfId="461"/>
    <cellStyle name="Comma 302" xfId="462"/>
    <cellStyle name="Comma 303" xfId="463"/>
    <cellStyle name="Comma 304" xfId="464"/>
    <cellStyle name="Comma 305" xfId="465"/>
    <cellStyle name="Comma 306" xfId="466"/>
    <cellStyle name="Comma 307" xfId="467"/>
    <cellStyle name="Comma 308" xfId="468"/>
    <cellStyle name="Comma 309" xfId="469"/>
    <cellStyle name="Comma 31" xfId="470"/>
    <cellStyle name="Comma 310" xfId="471"/>
    <cellStyle name="Comma 311" xfId="472"/>
    <cellStyle name="Comma 312" xfId="473"/>
    <cellStyle name="Comma 313" xfId="474"/>
    <cellStyle name="Comma 314" xfId="475"/>
    <cellStyle name="Comma 315" xfId="476"/>
    <cellStyle name="Comma 316" xfId="477"/>
    <cellStyle name="Comma 317" xfId="478"/>
    <cellStyle name="Comma 318" xfId="479"/>
    <cellStyle name="Comma 319" xfId="480"/>
    <cellStyle name="Comma 32" xfId="481"/>
    <cellStyle name="Comma 320" xfId="482"/>
    <cellStyle name="Comma 33" xfId="483"/>
    <cellStyle name="Comma 34" xfId="484"/>
    <cellStyle name="Comma 35" xfId="485"/>
    <cellStyle name="Comma 36" xfId="486"/>
    <cellStyle name="Comma 37" xfId="487"/>
    <cellStyle name="Comma 38" xfId="488"/>
    <cellStyle name="Comma 39" xfId="489"/>
    <cellStyle name="Comma 4" xfId="490"/>
    <cellStyle name="Comma 40" xfId="491"/>
    <cellStyle name="Comma 41" xfId="492"/>
    <cellStyle name="Comma 42" xfId="493"/>
    <cellStyle name="Comma 43" xfId="494"/>
    <cellStyle name="Comma 44" xfId="495"/>
    <cellStyle name="Comma 45" xfId="496"/>
    <cellStyle name="Comma 46" xfId="497"/>
    <cellStyle name="Comma 47" xfId="498"/>
    <cellStyle name="Comma 48" xfId="499"/>
    <cellStyle name="Comma 49" xfId="500"/>
    <cellStyle name="Comma 5" xfId="501"/>
    <cellStyle name="Comma 50" xfId="502"/>
    <cellStyle name="Comma 51" xfId="503"/>
    <cellStyle name="Comma 52" xfId="504"/>
    <cellStyle name="Comma 53" xfId="505"/>
    <cellStyle name="Comma 54" xfId="506"/>
    <cellStyle name="Comma 55" xfId="507"/>
    <cellStyle name="Comma 56" xfId="508"/>
    <cellStyle name="Comma 57" xfId="509"/>
    <cellStyle name="Comma 58" xfId="510"/>
    <cellStyle name="Comma 59" xfId="511"/>
    <cellStyle name="Comma 6" xfId="512"/>
    <cellStyle name="Comma 60" xfId="513"/>
    <cellStyle name="Comma 61" xfId="514"/>
    <cellStyle name="Comma 62" xfId="515"/>
    <cellStyle name="Comma 63" xfId="516"/>
    <cellStyle name="Comma 64" xfId="517"/>
    <cellStyle name="Comma 65" xfId="518"/>
    <cellStyle name="Comma 66" xfId="519"/>
    <cellStyle name="Comma 67" xfId="520"/>
    <cellStyle name="Comma 68" xfId="521"/>
    <cellStyle name="Comma 69" xfId="522"/>
    <cellStyle name="Comma 7" xfId="523"/>
    <cellStyle name="Comma 70" xfId="524"/>
    <cellStyle name="Comma 71" xfId="525"/>
    <cellStyle name="Comma 72" xfId="526"/>
    <cellStyle name="Comma 73" xfId="527"/>
    <cellStyle name="Comma 74" xfId="528"/>
    <cellStyle name="Comma 75" xfId="529"/>
    <cellStyle name="Comma 76" xfId="530"/>
    <cellStyle name="Comma 77" xfId="531"/>
    <cellStyle name="Comma 78" xfId="532"/>
    <cellStyle name="Comma 79" xfId="533"/>
    <cellStyle name="Comma 8" xfId="534"/>
    <cellStyle name="Comma 80" xfId="535"/>
    <cellStyle name="Comma 81" xfId="536"/>
    <cellStyle name="Comma 82" xfId="537"/>
    <cellStyle name="Comma 83" xfId="538"/>
    <cellStyle name="Comma 84" xfId="539"/>
    <cellStyle name="Comma 85" xfId="540"/>
    <cellStyle name="Comma 86" xfId="541"/>
    <cellStyle name="Comma 87" xfId="542"/>
    <cellStyle name="Comma 88" xfId="543"/>
    <cellStyle name="Comma 89" xfId="544"/>
    <cellStyle name="Comma 9" xfId="545"/>
    <cellStyle name="Comma 90" xfId="546"/>
    <cellStyle name="Comma 91" xfId="547"/>
    <cellStyle name="Comma 92" xfId="548"/>
    <cellStyle name="Comma 93" xfId="549"/>
    <cellStyle name="Comma 94" xfId="550"/>
    <cellStyle name="Comma 95" xfId="551"/>
    <cellStyle name="Comma 96" xfId="552"/>
    <cellStyle name="Comma 97" xfId="553"/>
    <cellStyle name="Comma 98" xfId="554"/>
    <cellStyle name="Comma 99" xfId="555"/>
    <cellStyle name="Comma0" xfId="556"/>
    <cellStyle name="Currency0" xfId="557"/>
    <cellStyle name="Explanatory Text 2" xfId="558"/>
    <cellStyle name="Explanatory Text 2 2" xfId="559"/>
    <cellStyle name="Explanatory Text 3" xfId="560"/>
    <cellStyle name="Good 2" xfId="561"/>
    <cellStyle name="Good 2 2" xfId="562"/>
    <cellStyle name="Good 3" xfId="563"/>
    <cellStyle name="Heading 1 2" xfId="564"/>
    <cellStyle name="Heading 1 2 2" xfId="565"/>
    <cellStyle name="Heading 1 3" xfId="566"/>
    <cellStyle name="Heading 2 2" xfId="567"/>
    <cellStyle name="Heading 2 2 2" xfId="568"/>
    <cellStyle name="Heading 2 3" xfId="569"/>
    <cellStyle name="Heading 3 2" xfId="570"/>
    <cellStyle name="Heading 3 2 2" xfId="571"/>
    <cellStyle name="Heading 3 2 2 2" xfId="572"/>
    <cellStyle name="Heading 3 2 2 3" xfId="573"/>
    <cellStyle name="Heading 3 2 2 4" xfId="574"/>
    <cellStyle name="Heading 3 2 2 5" xfId="575"/>
    <cellStyle name="Heading 3 2 3" xfId="576"/>
    <cellStyle name="Heading 3 2 4" xfId="577"/>
    <cellStyle name="Heading 3 2 5" xfId="578"/>
    <cellStyle name="Heading 3 2 6" xfId="579"/>
    <cellStyle name="Heading 3 2 7" xfId="580"/>
    <cellStyle name="Heading 3 3" xfId="581"/>
    <cellStyle name="Heading 4 2" xfId="582"/>
    <cellStyle name="Heading 4 2 2" xfId="583"/>
    <cellStyle name="Heading 4 3" xfId="584"/>
    <cellStyle name="Input 2" xfId="585"/>
    <cellStyle name="Input 2 10" xfId="586"/>
    <cellStyle name="Input 2 11" xfId="587"/>
    <cellStyle name="Input 2 2" xfId="588"/>
    <cellStyle name="Input 2 2 2" xfId="589"/>
    <cellStyle name="Input 2 2 2 2" xfId="590"/>
    <cellStyle name="Input 2 2 2 3" xfId="591"/>
    <cellStyle name="Input 2 2 2 4" xfId="592"/>
    <cellStyle name="Input 2 2 2 5" xfId="593"/>
    <cellStyle name="Input 2 2 2 6" xfId="594"/>
    <cellStyle name="Input 2 2 2 7" xfId="595"/>
    <cellStyle name="Input 2 2 2 8" xfId="596"/>
    <cellStyle name="Input 2 2 3" xfId="597"/>
    <cellStyle name="Input 2 2 3 2" xfId="598"/>
    <cellStyle name="Input 2 2 3 3" xfId="599"/>
    <cellStyle name="Input 2 2 3 4" xfId="600"/>
    <cellStyle name="Input 2 2 3 5" xfId="601"/>
    <cellStyle name="Input 2 2 3 6" xfId="602"/>
    <cellStyle name="Input 2 2 3 7" xfId="603"/>
    <cellStyle name="Input 2 2 4" xfId="604"/>
    <cellStyle name="Input 2 2 5" xfId="605"/>
    <cellStyle name="Input 2 2 6" xfId="606"/>
    <cellStyle name="Input 2 2 7" xfId="607"/>
    <cellStyle name="Input 2 2 8" xfId="608"/>
    <cellStyle name="Input 2 2 9" xfId="609"/>
    <cellStyle name="Input 2 3" xfId="610"/>
    <cellStyle name="Input 2 3 2" xfId="611"/>
    <cellStyle name="Input 2 3 3" xfId="612"/>
    <cellStyle name="Input 2 3 4" xfId="613"/>
    <cellStyle name="Input 2 3 5" xfId="614"/>
    <cellStyle name="Input 2 3 6" xfId="615"/>
    <cellStyle name="Input 2 3 7" xfId="616"/>
    <cellStyle name="Input 2 3 8" xfId="617"/>
    <cellStyle name="Input 2 4" xfId="618"/>
    <cellStyle name="Input 2 4 2" xfId="619"/>
    <cellStyle name="Input 2 4 3" xfId="620"/>
    <cellStyle name="Input 2 4 4" xfId="621"/>
    <cellStyle name="Input 2 4 5" xfId="622"/>
    <cellStyle name="Input 2 4 6" xfId="623"/>
    <cellStyle name="Input 2 4 7" xfId="624"/>
    <cellStyle name="Input 2 5" xfId="625"/>
    <cellStyle name="Input 2 6" xfId="626"/>
    <cellStyle name="Input 2 7" xfId="627"/>
    <cellStyle name="Input 2 8" xfId="628"/>
    <cellStyle name="Input 2 9" xfId="629"/>
    <cellStyle name="Input 3" xfId="630"/>
    <cellStyle name="Linked Cell 2" xfId="631"/>
    <cellStyle name="Linked Cell 2 2" xfId="632"/>
    <cellStyle name="Linked Cell 2 3" xfId="633"/>
    <cellStyle name="Linked Cell 2 4" xfId="634"/>
    <cellStyle name="Linked Cell 3" xfId="635"/>
    <cellStyle name="Neutral 2" xfId="636"/>
    <cellStyle name="Neutral 2 2" xfId="637"/>
    <cellStyle name="Neutral 3" xfId="638"/>
    <cellStyle name="Normal" xfId="0" builtinId="0"/>
    <cellStyle name="Normal 10" xfId="639"/>
    <cellStyle name="Normal 10 2" xfId="640"/>
    <cellStyle name="Normal 10 2 2" xfId="641"/>
    <cellStyle name="Normal 10 3" xfId="642"/>
    <cellStyle name="Normal 11" xfId="643"/>
    <cellStyle name="Normal 11 2" xfId="644"/>
    <cellStyle name="Normal 11 3" xfId="645"/>
    <cellStyle name="Normal 12" xfId="646"/>
    <cellStyle name="Normal 12 2" xfId="647"/>
    <cellStyle name="Normal 12 3" xfId="3"/>
    <cellStyle name="Normal 13" xfId="648"/>
    <cellStyle name="Normal 13 2" xfId="649"/>
    <cellStyle name="Normal 14" xfId="650"/>
    <cellStyle name="Normal 14 2" xfId="651"/>
    <cellStyle name="Normal 14 3" xfId="652"/>
    <cellStyle name="Normal 15" xfId="653"/>
    <cellStyle name="Normal 16" xfId="654"/>
    <cellStyle name="Normal 16 2" xfId="10"/>
    <cellStyle name="Normal 2" xfId="2"/>
    <cellStyle name="Normal 2 10" xfId="655"/>
    <cellStyle name="Normal 2 10 2" xfId="656"/>
    <cellStyle name="Normal 2 10 2 2" xfId="9"/>
    <cellStyle name="Normal 2 10 3" xfId="657"/>
    <cellStyle name="Normal 2 11" xfId="5"/>
    <cellStyle name="Normal 2 12" xfId="658"/>
    <cellStyle name="Normal 2 13" xfId="659"/>
    <cellStyle name="Normal 2 13 2" xfId="660"/>
    <cellStyle name="Normal 2 13 3" xfId="661"/>
    <cellStyle name="Normal 2 14" xfId="662"/>
    <cellStyle name="Normal 2 14 2" xfId="663"/>
    <cellStyle name="Normal 2 14 3" xfId="664"/>
    <cellStyle name="Normal 2 15" xfId="665"/>
    <cellStyle name="Normal 2 15 2" xfId="666"/>
    <cellStyle name="Normal 2 15 3" xfId="667"/>
    <cellStyle name="Normal 2 16" xfId="668"/>
    <cellStyle name="Normal 2 16 2" xfId="669"/>
    <cellStyle name="Normal 2 16 3" xfId="670"/>
    <cellStyle name="Normal 2 17" xfId="671"/>
    <cellStyle name="Normal 2 17 2" xfId="672"/>
    <cellStyle name="Normal 2 17 3" xfId="673"/>
    <cellStyle name="Normal 2 18" xfId="674"/>
    <cellStyle name="Normal 2 18 2" xfId="675"/>
    <cellStyle name="Normal 2 18 3" xfId="676"/>
    <cellStyle name="Normal 2 19" xfId="677"/>
    <cellStyle name="Normal 2 19 2" xfId="678"/>
    <cellStyle name="Normal 2 19 3" xfId="679"/>
    <cellStyle name="Normal 2 2" xfId="680"/>
    <cellStyle name="Normal 2 2 2" xfId="681"/>
    <cellStyle name="Normal 2 2 3" xfId="682"/>
    <cellStyle name="Normal 2 2 4" xfId="683"/>
    <cellStyle name="Normal 2 2 5" xfId="684"/>
    <cellStyle name="Normal 2 2 6" xfId="685"/>
    <cellStyle name="Normal 2 20" xfId="686"/>
    <cellStyle name="Normal 2 20 2" xfId="687"/>
    <cellStyle name="Normal 2 20 2 2" xfId="8"/>
    <cellStyle name="Normal 2 20 3" xfId="688"/>
    <cellStyle name="Normal 2 21" xfId="689"/>
    <cellStyle name="Normal 2 21 2" xfId="690"/>
    <cellStyle name="Normal 2 21 3" xfId="691"/>
    <cellStyle name="Normal 2 22" xfId="692"/>
    <cellStyle name="Normal 2 22 2" xfId="693"/>
    <cellStyle name="Normal 2 22 3" xfId="694"/>
    <cellStyle name="Normal 2 23" xfId="695"/>
    <cellStyle name="Normal 2 23 2" xfId="7"/>
    <cellStyle name="Normal 2 24" xfId="696"/>
    <cellStyle name="Normal 2 24 2" xfId="11"/>
    <cellStyle name="Normal 2 3" xfId="697"/>
    <cellStyle name="Normal 2 3 10" xfId="698"/>
    <cellStyle name="Normal 2 3 10 2" xfId="699"/>
    <cellStyle name="Normal 2 3 10 3" xfId="700"/>
    <cellStyle name="Normal 2 3 11" xfId="701"/>
    <cellStyle name="Normal 2 3 11 2" xfId="702"/>
    <cellStyle name="Normal 2 3 11 3" xfId="703"/>
    <cellStyle name="Normal 2 3 12" xfId="704"/>
    <cellStyle name="Normal 2 3 12 2" xfId="705"/>
    <cellStyle name="Normal 2 3 12 3" xfId="706"/>
    <cellStyle name="Normal 2 3 13" xfId="707"/>
    <cellStyle name="Normal 2 3 13 2" xfId="708"/>
    <cellStyle name="Normal 2 3 13 3" xfId="709"/>
    <cellStyle name="Normal 2 3 14" xfId="710"/>
    <cellStyle name="Normal 2 3 14 2" xfId="711"/>
    <cellStyle name="Normal 2 3 14 3" xfId="712"/>
    <cellStyle name="Normal 2 3 15" xfId="713"/>
    <cellStyle name="Normal 2 3 15 2" xfId="714"/>
    <cellStyle name="Normal 2 3 15 3" xfId="715"/>
    <cellStyle name="Normal 2 3 16" xfId="716"/>
    <cellStyle name="Normal 2 3 17" xfId="717"/>
    <cellStyle name="Normal 2 3 17 2" xfId="718"/>
    <cellStyle name="Normal 2 3 17 3" xfId="719"/>
    <cellStyle name="Normal 2 3 18" xfId="720"/>
    <cellStyle name="Normal 2 3 18 2" xfId="721"/>
    <cellStyle name="Normal 2 3 18 3" xfId="722"/>
    <cellStyle name="Normal 2 3 19" xfId="723"/>
    <cellStyle name="Normal 2 3 19 2" xfId="724"/>
    <cellStyle name="Normal 2 3 19 3" xfId="725"/>
    <cellStyle name="Normal 2 3 2" xfId="726"/>
    <cellStyle name="Normal 2 3 2 10" xfId="727"/>
    <cellStyle name="Normal 2 3 2 10 2" xfId="728"/>
    <cellStyle name="Normal 2 3 2 10 3" xfId="729"/>
    <cellStyle name="Normal 2 3 2 11" xfId="730"/>
    <cellStyle name="Normal 2 3 2 11 2" xfId="731"/>
    <cellStyle name="Normal 2 3 2 11 3" xfId="732"/>
    <cellStyle name="Normal 2 3 2 12" xfId="733"/>
    <cellStyle name="Normal 2 3 2 12 2" xfId="734"/>
    <cellStyle name="Normal 2 3 2 12 3" xfId="735"/>
    <cellStyle name="Normal 2 3 2 13" xfId="736"/>
    <cellStyle name="Normal 2 3 2 13 2" xfId="737"/>
    <cellStyle name="Normal 2 3 2 13 3" xfId="738"/>
    <cellStyle name="Normal 2 3 2 14" xfId="739"/>
    <cellStyle name="Normal 2 3 2 14 2" xfId="740"/>
    <cellStyle name="Normal 2 3 2 14 3" xfId="741"/>
    <cellStyle name="Normal 2 3 2 15" xfId="742"/>
    <cellStyle name="Normal 2 3 2 15 2" xfId="743"/>
    <cellStyle name="Normal 2 3 2 15 3" xfId="744"/>
    <cellStyle name="Normal 2 3 2 16" xfId="745"/>
    <cellStyle name="Normal 2 3 2 16 2" xfId="746"/>
    <cellStyle name="Normal 2 3 2 16 3" xfId="747"/>
    <cellStyle name="Normal 2 3 2 17" xfId="748"/>
    <cellStyle name="Normal 2 3 2 17 2" xfId="749"/>
    <cellStyle name="Normal 2 3 2 17 3" xfId="750"/>
    <cellStyle name="Normal 2 3 2 18" xfId="751"/>
    <cellStyle name="Normal 2 3 2 18 2" xfId="752"/>
    <cellStyle name="Normal 2 3 2 18 3" xfId="753"/>
    <cellStyle name="Normal 2 3 2 19" xfId="754"/>
    <cellStyle name="Normal 2 3 2 19 2" xfId="755"/>
    <cellStyle name="Normal 2 3 2 19 3" xfId="756"/>
    <cellStyle name="Normal 2 3 2 2" xfId="757"/>
    <cellStyle name="Normal 2 3 2 2 2" xfId="758"/>
    <cellStyle name="Normal 2 3 2 2 2 2" xfId="759"/>
    <cellStyle name="Normal 2 3 2 2 2 3" xfId="760"/>
    <cellStyle name="Normal 2 3 2 2 3" xfId="761"/>
    <cellStyle name="Normal 2 3 2 2 3 2" xfId="762"/>
    <cellStyle name="Normal 2 3 2 2 3 3" xfId="763"/>
    <cellStyle name="Normal 2 3 2 2 4" xfId="764"/>
    <cellStyle name="Normal 2 3 2 2 5" xfId="765"/>
    <cellStyle name="Normal 2 3 2 20" xfId="766"/>
    <cellStyle name="Normal 2 3 2 20 2" xfId="767"/>
    <cellStyle name="Normal 2 3 2 20 3" xfId="768"/>
    <cellStyle name="Normal 2 3 2 21" xfId="769"/>
    <cellStyle name="Normal 2 3 2 21 2" xfId="770"/>
    <cellStyle name="Normal 2 3 2 21 3" xfId="771"/>
    <cellStyle name="Normal 2 3 2 22" xfId="772"/>
    <cellStyle name="Normal 2 3 2 22 2" xfId="773"/>
    <cellStyle name="Normal 2 3 2 22 3" xfId="774"/>
    <cellStyle name="Normal 2 3 2 23" xfId="775"/>
    <cellStyle name="Normal 2 3 2 24" xfId="776"/>
    <cellStyle name="Normal 2 3 2 25" xfId="777"/>
    <cellStyle name="Normal 2 3 2 3" xfId="778"/>
    <cellStyle name="Normal 2 3 2 3 2" xfId="779"/>
    <cellStyle name="Normal 2 3 2 3 3" xfId="780"/>
    <cellStyle name="Normal 2 3 2 4" xfId="781"/>
    <cellStyle name="Normal 2 3 2 4 2" xfId="782"/>
    <cellStyle name="Normal 2 3 2 4 3" xfId="783"/>
    <cellStyle name="Normal 2 3 2 5" xfId="784"/>
    <cellStyle name="Normal 2 3 2 5 2" xfId="785"/>
    <cellStyle name="Normal 2 3 2 5 3" xfId="786"/>
    <cellStyle name="Normal 2 3 2 6" xfId="787"/>
    <cellStyle name="Normal 2 3 2 6 2" xfId="788"/>
    <cellStyle name="Normal 2 3 2 6 3" xfId="789"/>
    <cellStyle name="Normal 2 3 2 7" xfId="790"/>
    <cellStyle name="Normal 2 3 2 7 2" xfId="791"/>
    <cellStyle name="Normal 2 3 2 7 3" xfId="792"/>
    <cellStyle name="Normal 2 3 2 8" xfId="793"/>
    <cellStyle name="Normal 2 3 2 8 2" xfId="794"/>
    <cellStyle name="Normal 2 3 2 8 3" xfId="795"/>
    <cellStyle name="Normal 2 3 2 9" xfId="796"/>
    <cellStyle name="Normal 2 3 2 9 2" xfId="797"/>
    <cellStyle name="Normal 2 3 2 9 3" xfId="798"/>
    <cellStyle name="Normal 2 3 20" xfId="799"/>
    <cellStyle name="Normal 2 3 20 2" xfId="800"/>
    <cellStyle name="Normal 2 3 20 3" xfId="801"/>
    <cellStyle name="Normal 2 3 21" xfId="802"/>
    <cellStyle name="Normal 2 3 21 2" xfId="803"/>
    <cellStyle name="Normal 2 3 21 3" xfId="804"/>
    <cellStyle name="Normal 2 3 22" xfId="805"/>
    <cellStyle name="Normal 2 3 22 2" xfId="806"/>
    <cellStyle name="Normal 2 3 22 3" xfId="807"/>
    <cellStyle name="Normal 2 3 23" xfId="808"/>
    <cellStyle name="Normal 2 3 23 2" xfId="809"/>
    <cellStyle name="Normal 2 3 23 3" xfId="810"/>
    <cellStyle name="Normal 2 3 24" xfId="811"/>
    <cellStyle name="Normal 2 3 24 2" xfId="812"/>
    <cellStyle name="Normal 2 3 24 3" xfId="813"/>
    <cellStyle name="Normal 2 3 25" xfId="814"/>
    <cellStyle name="Normal 2 3 26" xfId="815"/>
    <cellStyle name="Normal 2 3 27" xfId="816"/>
    <cellStyle name="Normal 2 3 28" xfId="817"/>
    <cellStyle name="Normal 2 3 3" xfId="818"/>
    <cellStyle name="Normal 2 3 3 2" xfId="819"/>
    <cellStyle name="Normal 2 3 3 2 2" xfId="820"/>
    <cellStyle name="Normal 2 3 3 2 3" xfId="821"/>
    <cellStyle name="Normal 2 3 3 3" xfId="822"/>
    <cellStyle name="Normal 2 3 3 3 2" xfId="823"/>
    <cellStyle name="Normal 2 3 3 3 3" xfId="824"/>
    <cellStyle name="Normal 2 3 3 4" xfId="825"/>
    <cellStyle name="Normal 2 3 3 5" xfId="826"/>
    <cellStyle name="Normal 2 3 3 6" xfId="827"/>
    <cellStyle name="Normal 2 3 4" xfId="828"/>
    <cellStyle name="Normal 2 3 4 2" xfId="829"/>
    <cellStyle name="Normal 2 3 4 3" xfId="830"/>
    <cellStyle name="Normal 2 3 5" xfId="831"/>
    <cellStyle name="Normal 2 3 5 2" xfId="832"/>
    <cellStyle name="Normal 2 3 5 3" xfId="833"/>
    <cellStyle name="Normal 2 3 6" xfId="834"/>
    <cellStyle name="Normal 2 3 6 2" xfId="835"/>
    <cellStyle name="Normal 2 3 6 3" xfId="836"/>
    <cellStyle name="Normal 2 3 7" xfId="837"/>
    <cellStyle name="Normal 2 3 7 2" xfId="838"/>
    <cellStyle name="Normal 2 3 7 3" xfId="839"/>
    <cellStyle name="Normal 2 3 8" xfId="840"/>
    <cellStyle name="Normal 2 3 8 2" xfId="841"/>
    <cellStyle name="Normal 2 3 8 3" xfId="842"/>
    <cellStyle name="Normal 2 3 9" xfId="843"/>
    <cellStyle name="Normal 2 3 9 2" xfId="844"/>
    <cellStyle name="Normal 2 3 9 3" xfId="845"/>
    <cellStyle name="Normal 2 4" xfId="846"/>
    <cellStyle name="Normal 2 5" xfId="847"/>
    <cellStyle name="Normal 2 5 10" xfId="848"/>
    <cellStyle name="Normal 2 5 10 2" xfId="849"/>
    <cellStyle name="Normal 2 5 10 3" xfId="850"/>
    <cellStyle name="Normal 2 5 11" xfId="851"/>
    <cellStyle name="Normal 2 5 2" xfId="852"/>
    <cellStyle name="Normal 2 5 2 10" xfId="853"/>
    <cellStyle name="Normal 2 5 2 10 2" xfId="854"/>
    <cellStyle name="Normal 2 5 2 10 3" xfId="855"/>
    <cellStyle name="Normal 2 5 2 11" xfId="856"/>
    <cellStyle name="Normal 2 5 2 11 2" xfId="857"/>
    <cellStyle name="Normal 2 5 2 11 3" xfId="858"/>
    <cellStyle name="Normal 2 5 2 12" xfId="859"/>
    <cellStyle name="Normal 2 5 2 12 2" xfId="860"/>
    <cellStyle name="Normal 2 5 2 12 3" xfId="861"/>
    <cellStyle name="Normal 2 5 2 13" xfId="862"/>
    <cellStyle name="Normal 2 5 2 13 2" xfId="863"/>
    <cellStyle name="Normal 2 5 2 13 3" xfId="864"/>
    <cellStyle name="Normal 2 5 2 14" xfId="865"/>
    <cellStyle name="Normal 2 5 2 14 2" xfId="866"/>
    <cellStyle name="Normal 2 5 2 14 3" xfId="867"/>
    <cellStyle name="Normal 2 5 2 15" xfId="868"/>
    <cellStyle name="Normal 2 5 2 15 2" xfId="869"/>
    <cellStyle name="Normal 2 5 2 15 3" xfId="870"/>
    <cellStyle name="Normal 2 5 2 16" xfId="871"/>
    <cellStyle name="Normal 2 5 2 16 2" xfId="872"/>
    <cellStyle name="Normal 2 5 2 16 3" xfId="873"/>
    <cellStyle name="Normal 2 5 2 17" xfId="874"/>
    <cellStyle name="Normal 2 5 2 17 2" xfId="875"/>
    <cellStyle name="Normal 2 5 2 17 3" xfId="876"/>
    <cellStyle name="Normal 2 5 2 18" xfId="877"/>
    <cellStyle name="Normal 2 5 2 19" xfId="878"/>
    <cellStyle name="Normal 2 5 2 2" xfId="879"/>
    <cellStyle name="Normal 2 5 2 2 2" xfId="880"/>
    <cellStyle name="Normal 2 5 2 2 2 2" xfId="881"/>
    <cellStyle name="Normal 2 5 2 2 2 3" xfId="882"/>
    <cellStyle name="Normal 2 5 2 2 3" xfId="883"/>
    <cellStyle name="Normal 2 5 2 2 3 2" xfId="884"/>
    <cellStyle name="Normal 2 5 2 2 3 3" xfId="885"/>
    <cellStyle name="Normal 2 5 2 2 4" xfId="886"/>
    <cellStyle name="Normal 2 5 2 2 5" xfId="887"/>
    <cellStyle name="Normal 2 5 2 20" xfId="888"/>
    <cellStyle name="Normal 2 5 2 3" xfId="889"/>
    <cellStyle name="Normal 2 5 2 3 2" xfId="890"/>
    <cellStyle name="Normal 2 5 2 3 3" xfId="891"/>
    <cellStyle name="Normal 2 5 2 4" xfId="892"/>
    <cellStyle name="Normal 2 5 2 4 2" xfId="893"/>
    <cellStyle name="Normal 2 5 2 4 3" xfId="894"/>
    <cellStyle name="Normal 2 5 2 5" xfId="895"/>
    <cellStyle name="Normal 2 5 2 5 2" xfId="896"/>
    <cellStyle name="Normal 2 5 2 5 3" xfId="897"/>
    <cellStyle name="Normal 2 5 2 6" xfId="898"/>
    <cellStyle name="Normal 2 5 2 6 2" xfId="899"/>
    <cellStyle name="Normal 2 5 2 6 3" xfId="900"/>
    <cellStyle name="Normal 2 5 2 7" xfId="901"/>
    <cellStyle name="Normal 2 5 2 7 2" xfId="902"/>
    <cellStyle name="Normal 2 5 2 7 3" xfId="903"/>
    <cellStyle name="Normal 2 5 2 8" xfId="904"/>
    <cellStyle name="Normal 2 5 2 8 2" xfId="905"/>
    <cellStyle name="Normal 2 5 2 8 3" xfId="906"/>
    <cellStyle name="Normal 2 5 2 9" xfId="907"/>
    <cellStyle name="Normal 2 5 2 9 2" xfId="908"/>
    <cellStyle name="Normal 2 5 2 9 3" xfId="909"/>
    <cellStyle name="Normal 2 5 3" xfId="910"/>
    <cellStyle name="Normal 2 5 3 2" xfId="911"/>
    <cellStyle name="Normal 2 5 3 2 2" xfId="912"/>
    <cellStyle name="Normal 2 5 3 2 3" xfId="913"/>
    <cellStyle name="Normal 2 5 3 3" xfId="914"/>
    <cellStyle name="Normal 2 5 4" xfId="915"/>
    <cellStyle name="Normal 2 5 4 2" xfId="916"/>
    <cellStyle name="Normal 2 5 4 3" xfId="917"/>
    <cellStyle name="Normal 2 5 5" xfId="918"/>
    <cellStyle name="Normal 2 5 5 2" xfId="919"/>
    <cellStyle name="Normal 2 5 5 3" xfId="920"/>
    <cellStyle name="Normal 2 5 6" xfId="921"/>
    <cellStyle name="Normal 2 5 6 2" xfId="922"/>
    <cellStyle name="Normal 2 5 6 3" xfId="923"/>
    <cellStyle name="Normal 2 5 7" xfId="924"/>
    <cellStyle name="Normal 2 5 7 2" xfId="925"/>
    <cellStyle name="Normal 2 5 7 3" xfId="926"/>
    <cellStyle name="Normal 2 5 8" xfId="927"/>
    <cellStyle name="Normal 2 5 8 2" xfId="928"/>
    <cellStyle name="Normal 2 5 8 3" xfId="929"/>
    <cellStyle name="Normal 2 5 9" xfId="930"/>
    <cellStyle name="Normal 2 5 9 2" xfId="931"/>
    <cellStyle name="Normal 2 5 9 3" xfId="932"/>
    <cellStyle name="Normal 2 6" xfId="933"/>
    <cellStyle name="Normal 2 6 10" xfId="934"/>
    <cellStyle name="Normal 2 6 11" xfId="935"/>
    <cellStyle name="Normal 2 6 2" xfId="936"/>
    <cellStyle name="Normal 2 6 2 2" xfId="937"/>
    <cellStyle name="Normal 2 6 2 2 2" xfId="938"/>
    <cellStyle name="Normal 2 6 2 2 3" xfId="939"/>
    <cellStyle name="Normal 2 6 2 3" xfId="940"/>
    <cellStyle name="Normal 2 6 3" xfId="941"/>
    <cellStyle name="Normal 2 6 3 2" xfId="942"/>
    <cellStyle name="Normal 2 6 3 3" xfId="943"/>
    <cellStyle name="Normal 2 6 4" xfId="944"/>
    <cellStyle name="Normal 2 6 4 2" xfId="945"/>
    <cellStyle name="Normal 2 6 4 3" xfId="946"/>
    <cellStyle name="Normal 2 6 5" xfId="947"/>
    <cellStyle name="Normal 2 6 5 2" xfId="948"/>
    <cellStyle name="Normal 2 6 5 3" xfId="949"/>
    <cellStyle name="Normal 2 6 6" xfId="950"/>
    <cellStyle name="Normal 2 6 6 2" xfId="951"/>
    <cellStyle name="Normal 2 6 6 3" xfId="952"/>
    <cellStyle name="Normal 2 6 7" xfId="953"/>
    <cellStyle name="Normal 2 6 7 2" xfId="954"/>
    <cellStyle name="Normal 2 6 7 3" xfId="955"/>
    <cellStyle name="Normal 2 6 8" xfId="956"/>
    <cellStyle name="Normal 2 6 8 2" xfId="957"/>
    <cellStyle name="Normal 2 6 8 3" xfId="958"/>
    <cellStyle name="Normal 2 6 9" xfId="959"/>
    <cellStyle name="Normal 2 6 9 2" xfId="960"/>
    <cellStyle name="Normal 2 6 9 3" xfId="961"/>
    <cellStyle name="Normal 2 7" xfId="962"/>
    <cellStyle name="Normal 2 7 2" xfId="963"/>
    <cellStyle name="Normal 2 7 2 2" xfId="964"/>
    <cellStyle name="Normal 2 7 2 2 2" xfId="965"/>
    <cellStyle name="Normal 2 7 2 2 3" xfId="966"/>
    <cellStyle name="Normal 2 7 2 3" xfId="967"/>
    <cellStyle name="Normal 2 7 2 3 2" xfId="968"/>
    <cellStyle name="Normal 2 7 2 3 3" xfId="969"/>
    <cellStyle name="Normal 2 7 2 4" xfId="970"/>
    <cellStyle name="Normal 2 7 2 5" xfId="971"/>
    <cellStyle name="Normal 2 7 3" xfId="972"/>
    <cellStyle name="Normal 2 7 3 2" xfId="973"/>
    <cellStyle name="Normal 2 7 3 3" xfId="974"/>
    <cellStyle name="Normal 2 7 4" xfId="975"/>
    <cellStyle name="Normal 2 7 4 2" xfId="976"/>
    <cellStyle name="Normal 2 7 4 3" xfId="977"/>
    <cellStyle name="Normal 2 7 5" xfId="978"/>
    <cellStyle name="Normal 2 7 6" xfId="979"/>
    <cellStyle name="Normal 2 7 7" xfId="980"/>
    <cellStyle name="Normal 2 8" xfId="981"/>
    <cellStyle name="Normal 2 8 2" xfId="982"/>
    <cellStyle name="Normal 2 8 3" xfId="983"/>
    <cellStyle name="Normal 2 8 4" xfId="984"/>
    <cellStyle name="Normal 2 9" xfId="985"/>
    <cellStyle name="Normal 2 9 2" xfId="986"/>
    <cellStyle name="Normal 2 9 3" xfId="987"/>
    <cellStyle name="Normal 3" xfId="988"/>
    <cellStyle name="Normal 3 2" xfId="989"/>
    <cellStyle name="Normal 3 2 2" xfId="990"/>
    <cellStyle name="Normal 3 2 2 2" xfId="991"/>
    <cellStyle name="Normal 3 2 3" xfId="992"/>
    <cellStyle name="Normal 3 2 4" xfId="993"/>
    <cellStyle name="Normal 3 3" xfId="994"/>
    <cellStyle name="Normal 3 4" xfId="995"/>
    <cellStyle name="Normal 4" xfId="996"/>
    <cellStyle name="Normal 4 10" xfId="997"/>
    <cellStyle name="Normal 4 11" xfId="998"/>
    <cellStyle name="Normal 4 12" xfId="999"/>
    <cellStyle name="Normal 4 13" xfId="1000"/>
    <cellStyle name="Normal 4 14" xfId="1001"/>
    <cellStyle name="Normal 4 15" xfId="1002"/>
    <cellStyle name="Normal 4 16" xfId="1003"/>
    <cellStyle name="Normal 4 16 2" xfId="1004"/>
    <cellStyle name="Normal 4 17" xfId="1005"/>
    <cellStyle name="Normal 4 2" xfId="1006"/>
    <cellStyle name="Normal 4 2 2" xfId="1007"/>
    <cellStyle name="Normal 4 2 2 2" xfId="1008"/>
    <cellStyle name="Normal 4 2 3" xfId="1009"/>
    <cellStyle name="Normal 4 3" xfId="1010"/>
    <cellStyle name="Normal 4 4" xfId="1011"/>
    <cellStyle name="Normal 4 5" xfId="1012"/>
    <cellStyle name="Normal 4 6" xfId="1013"/>
    <cellStyle name="Normal 4 7" xfId="1014"/>
    <cellStyle name="Normal 4 8" xfId="1015"/>
    <cellStyle name="Normal 4 9" xfId="1016"/>
    <cellStyle name="Normal 5" xfId="1017"/>
    <cellStyle name="Normal 5 2" xfId="1018"/>
    <cellStyle name="Normal 5 2 2" xfId="1019"/>
    <cellStyle name="Normal 5 2 3" xfId="1020"/>
    <cellStyle name="Normal 5 3" xfId="1021"/>
    <cellStyle name="Normal 5 4" xfId="1022"/>
    <cellStyle name="Normal 6" xfId="1023"/>
    <cellStyle name="Normal 6 2" xfId="1024"/>
    <cellStyle name="Normal 6 2 2" xfId="1025"/>
    <cellStyle name="Normal 6 3" xfId="1026"/>
    <cellStyle name="Normal 6 3 2" xfId="1027"/>
    <cellStyle name="Normal 6 4" xfId="1028"/>
    <cellStyle name="Normal 7" xfId="1029"/>
    <cellStyle name="Normal 7 2" xfId="1030"/>
    <cellStyle name="Normal 8" xfId="1031"/>
    <cellStyle name="Normal 8 2" xfId="1032"/>
    <cellStyle name="Normal 9" xfId="1033"/>
    <cellStyle name="Normal 9 2" xfId="1034"/>
    <cellStyle name="Normal_SummerStatus09" xfId="6"/>
    <cellStyle name="Normal_YukonSonarNotebook 06" xfId="4"/>
    <cellStyle name="Note 2" xfId="1035"/>
    <cellStyle name="Note 2 10" xfId="1036"/>
    <cellStyle name="Note 2 11" xfId="1037"/>
    <cellStyle name="Note 2 12" xfId="1038"/>
    <cellStyle name="Note 2 2" xfId="1039"/>
    <cellStyle name="Note 2 2 10" xfId="1040"/>
    <cellStyle name="Note 2 2 2" xfId="1041"/>
    <cellStyle name="Note 2 2 2 2" xfId="1042"/>
    <cellStyle name="Note 2 2 2 3" xfId="1043"/>
    <cellStyle name="Note 2 2 2 4" xfId="1044"/>
    <cellStyle name="Note 2 2 2 5" xfId="1045"/>
    <cellStyle name="Note 2 2 2 6" xfId="1046"/>
    <cellStyle name="Note 2 2 2 7" xfId="1047"/>
    <cellStyle name="Note 2 2 2 8" xfId="1048"/>
    <cellStyle name="Note 2 2 3" xfId="1049"/>
    <cellStyle name="Note 2 2 3 2" xfId="1050"/>
    <cellStyle name="Note 2 2 3 3" xfId="1051"/>
    <cellStyle name="Note 2 2 3 4" xfId="1052"/>
    <cellStyle name="Note 2 2 3 5" xfId="1053"/>
    <cellStyle name="Note 2 2 3 6" xfId="1054"/>
    <cellStyle name="Note 2 2 3 7" xfId="1055"/>
    <cellStyle name="Note 2 2 4" xfId="1056"/>
    <cellStyle name="Note 2 2 5" xfId="1057"/>
    <cellStyle name="Note 2 2 6" xfId="1058"/>
    <cellStyle name="Note 2 2 7" xfId="1059"/>
    <cellStyle name="Note 2 2 8" xfId="1060"/>
    <cellStyle name="Note 2 2 9" xfId="1061"/>
    <cellStyle name="Note 2 3" xfId="1062"/>
    <cellStyle name="Note 2 3 2" xfId="1063"/>
    <cellStyle name="Note 2 3 3" xfId="1064"/>
    <cellStyle name="Note 2 3 4" xfId="1065"/>
    <cellStyle name="Note 2 3 5" xfId="1066"/>
    <cellStyle name="Note 2 3 6" xfId="1067"/>
    <cellStyle name="Note 2 3 7" xfId="1068"/>
    <cellStyle name="Note 2 3 8" xfId="1069"/>
    <cellStyle name="Note 2 4" xfId="1070"/>
    <cellStyle name="Note 2 4 2" xfId="1071"/>
    <cellStyle name="Note 2 4 3" xfId="1072"/>
    <cellStyle name="Note 2 4 4" xfId="1073"/>
    <cellStyle name="Note 2 4 5" xfId="1074"/>
    <cellStyle name="Note 2 4 6" xfId="1075"/>
    <cellStyle name="Note 2 4 7" xfId="1076"/>
    <cellStyle name="Note 2 5" xfId="1077"/>
    <cellStyle name="Note 2 5 2" xfId="1078"/>
    <cellStyle name="Note 2 5 3" xfId="1079"/>
    <cellStyle name="Note 2 6" xfId="1080"/>
    <cellStyle name="Note 2 7" xfId="1081"/>
    <cellStyle name="Note 2 8" xfId="1082"/>
    <cellStyle name="Note 2 9" xfId="1083"/>
    <cellStyle name="Note 3" xfId="1084"/>
    <cellStyle name="Output 2" xfId="1085"/>
    <cellStyle name="Output 2 10" xfId="1086"/>
    <cellStyle name="Output 2 11" xfId="1087"/>
    <cellStyle name="Output 2 2" xfId="1088"/>
    <cellStyle name="Output 2 2 2" xfId="1089"/>
    <cellStyle name="Output 2 2 2 2" xfId="1090"/>
    <cellStyle name="Output 2 2 2 2 2" xfId="1091"/>
    <cellStyle name="Output 2 2 2 2 3" xfId="1092"/>
    <cellStyle name="Output 2 2 2 2 4" xfId="1093"/>
    <cellStyle name="Output 2 2 2 2 5" xfId="1094"/>
    <cellStyle name="Output 2 2 2 2 6" xfId="1095"/>
    <cellStyle name="Output 2 2 2 2 7" xfId="1096"/>
    <cellStyle name="Output 2 2 2 3" xfId="1097"/>
    <cellStyle name="Output 2 2 2 4" xfId="1098"/>
    <cellStyle name="Output 2 2 2 5" xfId="1099"/>
    <cellStyle name="Output 2 2 2 6" xfId="1100"/>
    <cellStyle name="Output 2 2 2 7" xfId="1101"/>
    <cellStyle name="Output 2 2 2 8" xfId="1102"/>
    <cellStyle name="Output 2 2 3" xfId="1103"/>
    <cellStyle name="Output 2 2 3 2" xfId="1104"/>
    <cellStyle name="Output 2 2 3 2 2" xfId="1105"/>
    <cellStyle name="Output 2 2 3 2 3" xfId="1106"/>
    <cellStyle name="Output 2 2 3 2 4" xfId="1107"/>
    <cellStyle name="Output 2 2 3 2 5" xfId="1108"/>
    <cellStyle name="Output 2 2 3 2 6" xfId="1109"/>
    <cellStyle name="Output 2 2 3 2 7" xfId="1110"/>
    <cellStyle name="Output 2 2 3 3" xfId="1111"/>
    <cellStyle name="Output 2 2 3 4" xfId="1112"/>
    <cellStyle name="Output 2 2 3 5" xfId="1113"/>
    <cellStyle name="Output 2 2 3 6" xfId="1114"/>
    <cellStyle name="Output 2 2 3 7" xfId="1115"/>
    <cellStyle name="Output 2 2 3 8" xfId="1116"/>
    <cellStyle name="Output 2 2 4" xfId="1117"/>
    <cellStyle name="Output 2 2 5" xfId="1118"/>
    <cellStyle name="Output 2 2 6" xfId="1119"/>
    <cellStyle name="Output 2 2 7" xfId="1120"/>
    <cellStyle name="Output 2 2 8" xfId="1121"/>
    <cellStyle name="Output 2 2 9" xfId="1122"/>
    <cellStyle name="Output 2 3" xfId="1123"/>
    <cellStyle name="Output 2 3 2" xfId="1124"/>
    <cellStyle name="Output 2 3 2 2" xfId="1125"/>
    <cellStyle name="Output 2 3 2 3" xfId="1126"/>
    <cellStyle name="Output 2 3 2 4" xfId="1127"/>
    <cellStyle name="Output 2 3 2 5" xfId="1128"/>
    <cellStyle name="Output 2 3 2 6" xfId="1129"/>
    <cellStyle name="Output 2 3 2 7" xfId="1130"/>
    <cellStyle name="Output 2 3 3" xfId="1131"/>
    <cellStyle name="Output 2 3 4" xfId="1132"/>
    <cellStyle name="Output 2 3 5" xfId="1133"/>
    <cellStyle name="Output 2 3 6" xfId="1134"/>
    <cellStyle name="Output 2 3 7" xfId="1135"/>
    <cellStyle name="Output 2 3 8" xfId="1136"/>
    <cellStyle name="Output 2 4" xfId="1137"/>
    <cellStyle name="Output 2 4 2" xfId="1138"/>
    <cellStyle name="Output 2 4 2 2" xfId="1139"/>
    <cellStyle name="Output 2 4 2 3" xfId="1140"/>
    <cellStyle name="Output 2 4 2 4" xfId="1141"/>
    <cellStyle name="Output 2 4 2 5" xfId="1142"/>
    <cellStyle name="Output 2 4 2 6" xfId="1143"/>
    <cellStyle name="Output 2 4 2 7" xfId="1144"/>
    <cellStyle name="Output 2 4 3" xfId="1145"/>
    <cellStyle name="Output 2 4 4" xfId="1146"/>
    <cellStyle name="Output 2 4 5" xfId="1147"/>
    <cellStyle name="Output 2 4 6" xfId="1148"/>
    <cellStyle name="Output 2 4 7" xfId="1149"/>
    <cellStyle name="Output 2 4 8" xfId="1150"/>
    <cellStyle name="Output 2 5" xfId="1151"/>
    <cellStyle name="Output 2 6" xfId="1152"/>
    <cellStyle name="Output 2 7" xfId="1153"/>
    <cellStyle name="Output 2 8" xfId="1154"/>
    <cellStyle name="Output 2 9" xfId="1155"/>
    <cellStyle name="Output 3" xfId="1156"/>
    <cellStyle name="Percent 2" xfId="1157"/>
    <cellStyle name="Percent 2 2" xfId="1158"/>
    <cellStyle name="Percent 2 2 2" xfId="1159"/>
    <cellStyle name="Percent 2 3" xfId="1160"/>
    <cellStyle name="Percent 2 3 2" xfId="1161"/>
    <cellStyle name="Percent 3" xfId="1162"/>
    <cellStyle name="Percent 4" xfId="1163"/>
    <cellStyle name="Percent 4 2" xfId="1164"/>
    <cellStyle name="Percent 4 2 2" xfId="1165"/>
    <cellStyle name="Percent 4 3" xfId="1166"/>
    <cellStyle name="Percent 5" xfId="1167"/>
    <cellStyle name="Title 2" xfId="1168"/>
    <cellStyle name="Total 2" xfId="1169"/>
    <cellStyle name="Total 2 10" xfId="1170"/>
    <cellStyle name="Total 2 11" xfId="1171"/>
    <cellStyle name="Total 2 2" xfId="1172"/>
    <cellStyle name="Total 2 2 2" xfId="1173"/>
    <cellStyle name="Total 2 2 2 2" xfId="1174"/>
    <cellStyle name="Total 2 2 2 2 2" xfId="1175"/>
    <cellStyle name="Total 2 2 2 2 3" xfId="1176"/>
    <cellStyle name="Total 2 2 2 2 4" xfId="1177"/>
    <cellStyle name="Total 2 2 2 2 5" xfId="1178"/>
    <cellStyle name="Total 2 2 2 2 6" xfId="1179"/>
    <cellStyle name="Total 2 2 2 2 7" xfId="1180"/>
    <cellStyle name="Total 2 2 2 3" xfId="1181"/>
    <cellStyle name="Total 2 2 2 4" xfId="1182"/>
    <cellStyle name="Total 2 2 2 5" xfId="1183"/>
    <cellStyle name="Total 2 2 2 6" xfId="1184"/>
    <cellStyle name="Total 2 2 2 7" xfId="1185"/>
    <cellStyle name="Total 2 2 2 8" xfId="1186"/>
    <cellStyle name="Total 2 2 3" xfId="1187"/>
    <cellStyle name="Total 2 2 3 2" xfId="1188"/>
    <cellStyle name="Total 2 2 3 2 2" xfId="1189"/>
    <cellStyle name="Total 2 2 3 2 3" xfId="1190"/>
    <cellStyle name="Total 2 2 3 2 4" xfId="1191"/>
    <cellStyle name="Total 2 2 3 2 5" xfId="1192"/>
    <cellStyle name="Total 2 2 3 2 6" xfId="1193"/>
    <cellStyle name="Total 2 2 3 2 7" xfId="1194"/>
    <cellStyle name="Total 2 2 3 3" xfId="1195"/>
    <cellStyle name="Total 2 2 3 4" xfId="1196"/>
    <cellStyle name="Total 2 2 3 5" xfId="1197"/>
    <cellStyle name="Total 2 2 3 6" xfId="1198"/>
    <cellStyle name="Total 2 2 3 7" xfId="1199"/>
    <cellStyle name="Total 2 2 3 8" xfId="1200"/>
    <cellStyle name="Total 2 2 4" xfId="1201"/>
    <cellStyle name="Total 2 2 5" xfId="1202"/>
    <cellStyle name="Total 2 2 6" xfId="1203"/>
    <cellStyle name="Total 2 2 7" xfId="1204"/>
    <cellStyle name="Total 2 2 8" xfId="1205"/>
    <cellStyle name="Total 2 2 9" xfId="1206"/>
    <cellStyle name="Total 2 3" xfId="1207"/>
    <cellStyle name="Total 2 3 2" xfId="1208"/>
    <cellStyle name="Total 2 3 2 2" xfId="1209"/>
    <cellStyle name="Total 2 3 2 3" xfId="1210"/>
    <cellStyle name="Total 2 3 2 4" xfId="1211"/>
    <cellStyle name="Total 2 3 2 5" xfId="1212"/>
    <cellStyle name="Total 2 3 2 6" xfId="1213"/>
    <cellStyle name="Total 2 3 2 7" xfId="1214"/>
    <cellStyle name="Total 2 3 3" xfId="1215"/>
    <cellStyle name="Total 2 3 4" xfId="1216"/>
    <cellStyle name="Total 2 3 5" xfId="1217"/>
    <cellStyle name="Total 2 3 6" xfId="1218"/>
    <cellStyle name="Total 2 3 7" xfId="1219"/>
    <cellStyle name="Total 2 3 8" xfId="1220"/>
    <cellStyle name="Total 2 4" xfId="1221"/>
    <cellStyle name="Total 2 4 2" xfId="1222"/>
    <cellStyle name="Total 2 4 2 2" xfId="1223"/>
    <cellStyle name="Total 2 4 2 3" xfId="1224"/>
    <cellStyle name="Total 2 4 2 4" xfId="1225"/>
    <cellStyle name="Total 2 4 2 5" xfId="1226"/>
    <cellStyle name="Total 2 4 2 6" xfId="1227"/>
    <cellStyle name="Total 2 4 2 7" xfId="1228"/>
    <cellStyle name="Total 2 4 3" xfId="1229"/>
    <cellStyle name="Total 2 4 4" xfId="1230"/>
    <cellStyle name="Total 2 4 5" xfId="1231"/>
    <cellStyle name="Total 2 4 6" xfId="1232"/>
    <cellStyle name="Total 2 4 7" xfId="1233"/>
    <cellStyle name="Total 2 4 8" xfId="1234"/>
    <cellStyle name="Total 2 5" xfId="1235"/>
    <cellStyle name="Total 2 6" xfId="1236"/>
    <cellStyle name="Total 2 7" xfId="1237"/>
    <cellStyle name="Total 2 8" xfId="1238"/>
    <cellStyle name="Total 2 9" xfId="1239"/>
    <cellStyle name="Total 3" xfId="1240"/>
    <cellStyle name="Warning Text 2" xfId="1241"/>
    <cellStyle name="Warning Text 2 2" xfId="1242"/>
    <cellStyle name="Warning Text 3" xfId="1243"/>
  </cellStyles>
  <dxfs count="2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theme="9" tint="-0.249977111117893"/>
  </sheetPr>
  <dimension ref="A1:AX113"/>
  <sheetViews>
    <sheetView tabSelected="1" zoomScale="50" zoomScaleNormal="50" zoomScaleSheetLayoutView="40" workbookViewId="0">
      <pane ySplit="6" topLeftCell="A43" activePane="bottomLeft" state="frozen"/>
      <selection activeCell="H37" sqref="H37"/>
      <selection pane="bottomLeft" activeCell="G61" sqref="G61"/>
    </sheetView>
  </sheetViews>
  <sheetFormatPr defaultRowHeight="16.5"/>
  <cols>
    <col min="1" max="1" width="13.28515625" style="229" customWidth="1"/>
    <col min="2" max="2" width="17.7109375" style="9" customWidth="1"/>
    <col min="3" max="3" width="3.5703125" style="230" customWidth="1"/>
    <col min="4" max="5" width="17.7109375" style="9" customWidth="1"/>
    <col min="6" max="6" width="18.5703125" style="9" customWidth="1"/>
    <col min="7" max="8" width="17.7109375" style="9" customWidth="1"/>
    <col min="9" max="9" width="3.7109375" style="9" customWidth="1"/>
    <col min="10" max="10" width="17.7109375" style="9" customWidth="1"/>
    <col min="11" max="11" width="19.7109375" style="9" customWidth="1"/>
    <col min="12" max="13" width="17.7109375" style="9" customWidth="1"/>
    <col min="14" max="14" width="3.7109375" style="9" customWidth="1"/>
    <col min="15" max="16" width="17.7109375" style="9" customWidth="1"/>
    <col min="17" max="17" width="3.5703125" style="9" customWidth="1"/>
    <col min="18" max="18" width="17.85546875" style="9" customWidth="1"/>
    <col min="19" max="19" width="14.42578125" style="228" customWidth="1"/>
    <col min="20" max="20" width="14.7109375" style="229" customWidth="1"/>
    <col min="21" max="21" width="17.7109375" style="9" customWidth="1"/>
    <col min="22" max="22" width="3.5703125" style="9" customWidth="1"/>
    <col min="23" max="23" width="17.85546875" style="9" customWidth="1"/>
    <col min="24" max="24" width="16.7109375" style="9" customWidth="1"/>
    <col min="25" max="25" width="3.5703125" style="9" customWidth="1"/>
    <col min="26" max="27" width="17.7109375" style="9" customWidth="1"/>
    <col min="28" max="28" width="3.5703125" style="9" customWidth="1"/>
    <col min="29" max="29" width="17.7109375" style="9" customWidth="1"/>
    <col min="30" max="30" width="17.7109375" style="9" hidden="1" customWidth="1"/>
    <col min="31" max="31" width="3.5703125" style="9" hidden="1" customWidth="1"/>
    <col min="32" max="32" width="17.7109375" style="9" hidden="1" customWidth="1"/>
    <col min="33" max="33" width="9.5703125" style="9" hidden="1" customWidth="1"/>
    <col min="34" max="34" width="2.42578125" style="9" hidden="1" customWidth="1"/>
    <col min="35" max="35" width="7.85546875" style="9" hidden="1" customWidth="1"/>
    <col min="36" max="36" width="17.85546875" style="9" customWidth="1"/>
    <col min="37" max="37" width="3.7109375" style="9" customWidth="1"/>
    <col min="38" max="38" width="17.7109375" style="9" customWidth="1"/>
    <col min="39" max="39" width="17.85546875" style="9" customWidth="1"/>
    <col min="40" max="40" width="3.5703125" style="9" customWidth="1"/>
    <col min="41" max="41" width="17.7109375" style="9" customWidth="1"/>
    <col min="42" max="42" width="14" style="228" customWidth="1"/>
    <col min="43" max="16384" width="9.140625" style="9"/>
  </cols>
  <sheetData>
    <row r="1" spans="1:50" ht="21" thickTop="1">
      <c r="A1" s="1" t="s">
        <v>0</v>
      </c>
      <c r="B1" s="2"/>
      <c r="C1" s="3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1" t="s">
        <v>0</v>
      </c>
      <c r="U1" s="6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7"/>
      <c r="AR1" s="8"/>
    </row>
    <row r="2" spans="1:50" ht="5.25" customHeight="1">
      <c r="A2" s="10"/>
      <c r="B2" s="8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2"/>
      <c r="T2" s="10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12"/>
      <c r="AQ2" s="7"/>
      <c r="AR2" s="8"/>
    </row>
    <row r="3" spans="1:50" ht="15.75" customHeight="1" thickBot="1">
      <c r="A3" s="780" t="s">
        <v>1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2"/>
      <c r="T3" s="780" t="s">
        <v>1</v>
      </c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1"/>
      <c r="AM3" s="781"/>
      <c r="AN3" s="781"/>
      <c r="AO3" s="781"/>
      <c r="AP3" s="782"/>
      <c r="AQ3" s="13"/>
      <c r="AR3" s="14"/>
      <c r="AS3" s="14"/>
      <c r="AT3" s="14"/>
      <c r="AU3" s="14"/>
      <c r="AV3" s="14"/>
      <c r="AW3" s="14"/>
      <c r="AX3" s="14"/>
    </row>
    <row r="4" spans="1:50" ht="13.5" customHeight="1" thickTop="1">
      <c r="A4" s="15"/>
      <c r="B4" s="763" t="s">
        <v>2</v>
      </c>
      <c r="C4" s="772"/>
      <c r="D4" s="772"/>
      <c r="E4" s="772"/>
      <c r="F4" s="772"/>
      <c r="G4" s="773"/>
      <c r="H4" s="763" t="s">
        <v>3</v>
      </c>
      <c r="I4" s="772"/>
      <c r="J4" s="772"/>
      <c r="K4" s="772"/>
      <c r="L4" s="773"/>
      <c r="M4" s="763" t="s">
        <v>4</v>
      </c>
      <c r="N4" s="772"/>
      <c r="O4" s="773"/>
      <c r="P4" s="763" t="s">
        <v>5</v>
      </c>
      <c r="Q4" s="760"/>
      <c r="R4" s="745"/>
      <c r="S4" s="16"/>
      <c r="T4" s="17"/>
      <c r="U4" s="763" t="s">
        <v>6</v>
      </c>
      <c r="V4" s="760"/>
      <c r="W4" s="745"/>
      <c r="X4" s="763" t="s">
        <v>7</v>
      </c>
      <c r="Y4" s="772"/>
      <c r="Z4" s="773"/>
      <c r="AA4" s="763" t="s">
        <v>8</v>
      </c>
      <c r="AB4" s="772"/>
      <c r="AC4" s="773"/>
      <c r="AD4" s="763" t="s">
        <v>9</v>
      </c>
      <c r="AE4" s="764"/>
      <c r="AF4" s="765"/>
      <c r="AG4" s="763" t="s">
        <v>10</v>
      </c>
      <c r="AH4" s="764"/>
      <c r="AI4" s="765"/>
      <c r="AJ4" s="763" t="s">
        <v>11</v>
      </c>
      <c r="AK4" s="764"/>
      <c r="AL4" s="765"/>
      <c r="AM4" s="763" t="s">
        <v>12</v>
      </c>
      <c r="AN4" s="772"/>
      <c r="AO4" s="773"/>
      <c r="AP4" s="18"/>
      <c r="AQ4" s="19"/>
      <c r="AR4" s="20"/>
      <c r="AS4" s="20"/>
      <c r="AT4" s="20"/>
      <c r="AU4" s="20"/>
      <c r="AV4" s="20"/>
      <c r="AW4" s="20"/>
      <c r="AX4" s="8"/>
    </row>
    <row r="5" spans="1:50" ht="48" customHeight="1" thickBot="1">
      <c r="A5" s="21"/>
      <c r="B5" s="774"/>
      <c r="C5" s="775"/>
      <c r="D5" s="775"/>
      <c r="E5" s="775"/>
      <c r="F5" s="775"/>
      <c r="G5" s="776"/>
      <c r="H5" s="774"/>
      <c r="I5" s="775"/>
      <c r="J5" s="775"/>
      <c r="K5" s="775"/>
      <c r="L5" s="776"/>
      <c r="M5" s="786"/>
      <c r="N5" s="787"/>
      <c r="O5" s="788"/>
      <c r="P5" s="749"/>
      <c r="Q5" s="761"/>
      <c r="R5" s="751"/>
      <c r="S5" s="22"/>
      <c r="T5" s="22"/>
      <c r="U5" s="749"/>
      <c r="V5" s="761"/>
      <c r="W5" s="751"/>
      <c r="X5" s="774"/>
      <c r="Y5" s="775"/>
      <c r="Z5" s="776"/>
      <c r="AA5" s="774"/>
      <c r="AB5" s="775"/>
      <c r="AC5" s="776"/>
      <c r="AD5" s="766"/>
      <c r="AE5" s="767"/>
      <c r="AF5" s="768"/>
      <c r="AG5" s="766"/>
      <c r="AH5" s="767"/>
      <c r="AI5" s="768"/>
      <c r="AJ5" s="766"/>
      <c r="AK5" s="767"/>
      <c r="AL5" s="768"/>
      <c r="AM5" s="774"/>
      <c r="AN5" s="775"/>
      <c r="AO5" s="776"/>
      <c r="AP5" s="22"/>
      <c r="AQ5" s="19"/>
      <c r="AR5" s="20"/>
      <c r="AS5" s="20"/>
      <c r="AT5" s="20"/>
      <c r="AU5" s="20"/>
      <c r="AV5" s="20"/>
      <c r="AW5" s="20"/>
      <c r="AX5" s="8"/>
    </row>
    <row r="6" spans="1:50" ht="80.25" customHeight="1" thickTop="1" thickBot="1">
      <c r="A6" s="23"/>
      <c r="B6" s="783"/>
      <c r="C6" s="784"/>
      <c r="D6" s="784"/>
      <c r="E6" s="784"/>
      <c r="F6" s="784"/>
      <c r="G6" s="785"/>
      <c r="H6" s="783"/>
      <c r="I6" s="784"/>
      <c r="J6" s="784"/>
      <c r="K6" s="784"/>
      <c r="L6" s="785"/>
      <c r="M6" s="777" t="s">
        <v>13</v>
      </c>
      <c r="N6" s="778"/>
      <c r="O6" s="779"/>
      <c r="P6" s="750"/>
      <c r="Q6" s="762"/>
      <c r="R6" s="752"/>
      <c r="S6" s="24"/>
      <c r="T6" s="25"/>
      <c r="U6" s="750"/>
      <c r="V6" s="762"/>
      <c r="W6" s="752"/>
      <c r="X6" s="777" t="s">
        <v>14</v>
      </c>
      <c r="Y6" s="778"/>
      <c r="Z6" s="779"/>
      <c r="AA6" s="777" t="s">
        <v>15</v>
      </c>
      <c r="AB6" s="778"/>
      <c r="AC6" s="779"/>
      <c r="AD6" s="769"/>
      <c r="AE6" s="770"/>
      <c r="AF6" s="771"/>
      <c r="AG6" s="769"/>
      <c r="AH6" s="770"/>
      <c r="AI6" s="771"/>
      <c r="AJ6" s="769"/>
      <c r="AK6" s="770"/>
      <c r="AL6" s="771"/>
      <c r="AM6" s="777" t="s">
        <v>16</v>
      </c>
      <c r="AN6" s="778"/>
      <c r="AO6" s="779"/>
      <c r="AP6" s="26"/>
      <c r="AQ6" s="19"/>
      <c r="AR6" s="20"/>
      <c r="AS6" s="20"/>
      <c r="AT6" s="20"/>
      <c r="AU6" s="20"/>
      <c r="AV6" s="20"/>
      <c r="AW6" s="20"/>
      <c r="AX6" s="8"/>
    </row>
    <row r="7" spans="1:50" ht="13.5" customHeight="1" thickTop="1">
      <c r="A7" s="27"/>
      <c r="B7" s="748" t="s">
        <v>17</v>
      </c>
      <c r="C7" s="28"/>
      <c r="D7" s="760" t="s">
        <v>18</v>
      </c>
      <c r="E7" s="760" t="s">
        <v>19</v>
      </c>
      <c r="F7" s="760" t="s">
        <v>20</v>
      </c>
      <c r="G7" s="745" t="s">
        <v>21</v>
      </c>
      <c r="H7" s="748" t="s">
        <v>22</v>
      </c>
      <c r="I7" s="29"/>
      <c r="J7" s="760" t="s">
        <v>23</v>
      </c>
      <c r="K7" s="760" t="s">
        <v>24</v>
      </c>
      <c r="L7" s="745" t="s">
        <v>25</v>
      </c>
      <c r="M7" s="748" t="s">
        <v>22</v>
      </c>
      <c r="N7" s="29"/>
      <c r="O7" s="745" t="s">
        <v>23</v>
      </c>
      <c r="P7" s="748" t="s">
        <v>22</v>
      </c>
      <c r="Q7" s="29"/>
      <c r="R7" s="745" t="s">
        <v>23</v>
      </c>
      <c r="S7" s="756" t="s">
        <v>26</v>
      </c>
      <c r="T7" s="757" t="s">
        <v>26</v>
      </c>
      <c r="U7" s="748" t="s">
        <v>22</v>
      </c>
      <c r="V7" s="29"/>
      <c r="W7" s="745" t="s">
        <v>23</v>
      </c>
      <c r="X7" s="748" t="s">
        <v>22</v>
      </c>
      <c r="Y7" s="29"/>
      <c r="Z7" s="745" t="s">
        <v>23</v>
      </c>
      <c r="AA7" s="748" t="s">
        <v>22</v>
      </c>
      <c r="AB7" s="29"/>
      <c r="AC7" s="745" t="s">
        <v>23</v>
      </c>
      <c r="AD7" s="748" t="s">
        <v>22</v>
      </c>
      <c r="AE7" s="29"/>
      <c r="AF7" s="745" t="s">
        <v>23</v>
      </c>
      <c r="AG7" s="748" t="s">
        <v>27</v>
      </c>
      <c r="AH7" s="29"/>
      <c r="AI7" s="745" t="s">
        <v>23</v>
      </c>
      <c r="AJ7" s="748" t="s">
        <v>27</v>
      </c>
      <c r="AK7" s="29"/>
      <c r="AL7" s="745" t="s">
        <v>23</v>
      </c>
      <c r="AM7" s="748" t="s">
        <v>22</v>
      </c>
      <c r="AN7" s="29"/>
      <c r="AO7" s="745" t="s">
        <v>23</v>
      </c>
      <c r="AP7" s="753" t="s">
        <v>26</v>
      </c>
      <c r="AQ7" s="19"/>
      <c r="AR7" s="20"/>
      <c r="AS7" s="20"/>
      <c r="AT7" s="20"/>
      <c r="AU7" s="20"/>
      <c r="AV7" s="20"/>
      <c r="AW7" s="20"/>
      <c r="AX7" s="8"/>
    </row>
    <row r="8" spans="1:50" ht="34.5" customHeight="1">
      <c r="A8" s="27"/>
      <c r="B8" s="749"/>
      <c r="C8" s="28"/>
      <c r="D8" s="761"/>
      <c r="E8" s="761"/>
      <c r="F8" s="761"/>
      <c r="G8" s="751"/>
      <c r="H8" s="749"/>
      <c r="I8" s="29"/>
      <c r="J8" s="761"/>
      <c r="K8" s="761"/>
      <c r="L8" s="751"/>
      <c r="M8" s="749"/>
      <c r="N8" s="29"/>
      <c r="O8" s="751"/>
      <c r="P8" s="749"/>
      <c r="Q8" s="29"/>
      <c r="R8" s="751"/>
      <c r="S8" s="754"/>
      <c r="T8" s="758"/>
      <c r="U8" s="749"/>
      <c r="V8" s="29"/>
      <c r="W8" s="751"/>
      <c r="X8" s="749"/>
      <c r="Y8" s="29"/>
      <c r="Z8" s="751"/>
      <c r="AA8" s="749"/>
      <c r="AB8" s="29"/>
      <c r="AC8" s="751"/>
      <c r="AD8" s="749"/>
      <c r="AE8" s="29"/>
      <c r="AF8" s="751"/>
      <c r="AG8" s="749"/>
      <c r="AH8" s="29"/>
      <c r="AI8" s="746"/>
      <c r="AJ8" s="749"/>
      <c r="AK8" s="29"/>
      <c r="AL8" s="751"/>
      <c r="AM8" s="749"/>
      <c r="AN8" s="29"/>
      <c r="AO8" s="751"/>
      <c r="AP8" s="754"/>
      <c r="AQ8" s="19"/>
      <c r="AR8" s="20"/>
      <c r="AS8" s="20"/>
      <c r="AT8" s="20"/>
      <c r="AU8" s="20"/>
      <c r="AV8" s="20"/>
      <c r="AW8" s="20"/>
      <c r="AX8" s="8"/>
    </row>
    <row r="9" spans="1:50" ht="33" customHeight="1" thickBot="1">
      <c r="A9" s="30"/>
      <c r="B9" s="750"/>
      <c r="C9" s="31"/>
      <c r="D9" s="762"/>
      <c r="E9" s="762"/>
      <c r="F9" s="762"/>
      <c r="G9" s="752"/>
      <c r="H9" s="750"/>
      <c r="I9" s="32"/>
      <c r="J9" s="762"/>
      <c r="K9" s="762"/>
      <c r="L9" s="752"/>
      <c r="M9" s="750"/>
      <c r="N9" s="32"/>
      <c r="O9" s="752"/>
      <c r="P9" s="750"/>
      <c r="Q9" s="32"/>
      <c r="R9" s="752"/>
      <c r="S9" s="755"/>
      <c r="T9" s="759"/>
      <c r="U9" s="750"/>
      <c r="V9" s="32"/>
      <c r="W9" s="752"/>
      <c r="X9" s="750"/>
      <c r="Y9" s="32"/>
      <c r="Z9" s="752"/>
      <c r="AA9" s="750"/>
      <c r="AB9" s="32"/>
      <c r="AC9" s="752"/>
      <c r="AD9" s="750"/>
      <c r="AE9" s="32"/>
      <c r="AF9" s="752"/>
      <c r="AG9" s="750"/>
      <c r="AH9" s="29"/>
      <c r="AI9" s="747"/>
      <c r="AJ9" s="750"/>
      <c r="AK9" s="29"/>
      <c r="AL9" s="752"/>
      <c r="AM9" s="750"/>
      <c r="AN9" s="29"/>
      <c r="AO9" s="752"/>
      <c r="AP9" s="755"/>
      <c r="AQ9" s="7"/>
      <c r="AR9" s="8"/>
      <c r="AS9" s="8"/>
      <c r="AT9" s="8"/>
      <c r="AU9" s="20"/>
      <c r="AV9" s="20"/>
      <c r="AW9" s="20"/>
      <c r="AX9" s="8"/>
    </row>
    <row r="10" spans="1:50" ht="24.75" customHeight="1" thickTop="1" thickBot="1">
      <c r="A10" s="33"/>
      <c r="B10" s="34"/>
      <c r="C10" s="35"/>
      <c r="D10" s="36"/>
      <c r="E10" s="36"/>
      <c r="F10" s="37"/>
      <c r="G10" s="38"/>
      <c r="H10" s="39"/>
      <c r="I10" s="40"/>
      <c r="J10" s="40"/>
      <c r="K10" s="40"/>
      <c r="L10" s="41"/>
      <c r="M10" s="42"/>
      <c r="N10" s="29"/>
      <c r="O10" s="43"/>
      <c r="P10" s="29"/>
      <c r="Q10" s="29"/>
      <c r="R10" s="43"/>
      <c r="S10" s="43"/>
      <c r="T10" s="42"/>
      <c r="U10" s="33"/>
      <c r="V10" s="29"/>
      <c r="W10" s="43"/>
      <c r="X10" s="29"/>
      <c r="Y10" s="29"/>
      <c r="Z10" s="43"/>
      <c r="AA10" s="29"/>
      <c r="AB10" s="29"/>
      <c r="AC10" s="43"/>
      <c r="AD10" s="29"/>
      <c r="AE10" s="29"/>
      <c r="AF10" s="43"/>
      <c r="AG10" s="33"/>
      <c r="AH10" s="44"/>
      <c r="AI10" s="45"/>
      <c r="AJ10" s="33"/>
      <c r="AK10" s="44"/>
      <c r="AL10" s="45"/>
      <c r="AM10" s="44"/>
      <c r="AN10" s="44"/>
      <c r="AO10" s="45"/>
      <c r="AP10" s="46"/>
      <c r="AQ10" s="7"/>
      <c r="AR10" s="8"/>
      <c r="AU10" s="20"/>
      <c r="AV10" s="20"/>
      <c r="AW10" s="20"/>
      <c r="AX10" s="8"/>
    </row>
    <row r="11" spans="1:50" ht="24.75" thickTop="1">
      <c r="A11" s="47">
        <f ca="1">DATE(YEAR(TODAY()),5,28)</f>
        <v>41422</v>
      </c>
      <c r="B11" s="48" t="s">
        <v>59</v>
      </c>
      <c r="C11" s="49"/>
      <c r="D11" s="50" t="s">
        <v>59</v>
      </c>
      <c r="E11" s="50" t="s">
        <v>59</v>
      </c>
      <c r="F11" s="51">
        <v>0.23916666666666669</v>
      </c>
      <c r="G11" s="52">
        <v>0</v>
      </c>
      <c r="H11" s="53"/>
      <c r="I11" s="54"/>
      <c r="J11" s="54"/>
      <c r="K11" s="54"/>
      <c r="L11" s="55"/>
      <c r="M11" s="53"/>
      <c r="N11" s="54"/>
      <c r="O11" s="55"/>
      <c r="P11" s="54"/>
      <c r="Q11" s="54"/>
      <c r="R11" s="55"/>
      <c r="S11" s="56">
        <f ca="1">DATE(YEAR(TODAY()),5,28)</f>
        <v>41422</v>
      </c>
      <c r="T11" s="47">
        <f ca="1">DATE(YEAR(TODAY()),5,28)</f>
        <v>41422</v>
      </c>
      <c r="U11" s="53"/>
      <c r="V11" s="54"/>
      <c r="W11" s="55"/>
      <c r="X11" s="54"/>
      <c r="Y11" s="54"/>
      <c r="Z11" s="55"/>
      <c r="AA11" s="54"/>
      <c r="AB11" s="54"/>
      <c r="AC11" s="55"/>
      <c r="AD11" s="54"/>
      <c r="AE11" s="54"/>
      <c r="AF11" s="55"/>
      <c r="AG11" s="42"/>
      <c r="AH11" s="29"/>
      <c r="AI11" s="43"/>
      <c r="AJ11" s="42"/>
      <c r="AK11" s="29"/>
      <c r="AL11" s="43"/>
      <c r="AM11" s="29"/>
      <c r="AN11" s="29"/>
      <c r="AO11" s="43"/>
      <c r="AP11" s="56">
        <f ca="1">DATE(YEAR(TODAY()),5,28)</f>
        <v>41422</v>
      </c>
      <c r="AQ11" s="7"/>
      <c r="AR11" s="8"/>
      <c r="AU11" s="8"/>
    </row>
    <row r="12" spans="1:50" ht="24">
      <c r="A12" s="57">
        <f t="shared" ref="A12:A75" ca="1" si="0">DATE(YEAR(TODAY()),MONTH(A11),DAY(A11)+1)</f>
        <v>41423</v>
      </c>
      <c r="B12" s="48" t="s">
        <v>59</v>
      </c>
      <c r="C12" s="58"/>
      <c r="D12" s="50" t="s">
        <v>59</v>
      </c>
      <c r="E12" s="50" t="s">
        <v>59</v>
      </c>
      <c r="F12" s="59">
        <v>0.25516666666666671</v>
      </c>
      <c r="G12" s="52">
        <v>0</v>
      </c>
      <c r="H12" s="53"/>
      <c r="I12" s="54"/>
      <c r="J12" s="54"/>
      <c r="K12" s="54"/>
      <c r="L12" s="55"/>
      <c r="M12" s="53"/>
      <c r="N12" s="54"/>
      <c r="O12" s="55"/>
      <c r="P12" s="54"/>
      <c r="Q12" s="54"/>
      <c r="R12" s="55"/>
      <c r="S12" s="60">
        <f t="shared" ref="S12:T27" ca="1" si="1">DATE(YEAR(TODAY()),MONTH(S11),DAY(S11)+1)</f>
        <v>41423</v>
      </c>
      <c r="T12" s="57">
        <f t="shared" ca="1" si="1"/>
        <v>41423</v>
      </c>
      <c r="U12" s="53"/>
      <c r="V12" s="54"/>
      <c r="W12" s="55"/>
      <c r="X12" s="54"/>
      <c r="Y12" s="54"/>
      <c r="Z12" s="55"/>
      <c r="AA12" s="54"/>
      <c r="AB12" s="54"/>
      <c r="AC12" s="55"/>
      <c r="AD12" s="54"/>
      <c r="AE12" s="54"/>
      <c r="AF12" s="55"/>
      <c r="AG12" s="42"/>
      <c r="AH12" s="29"/>
      <c r="AI12" s="43"/>
      <c r="AJ12" s="42"/>
      <c r="AK12" s="29"/>
      <c r="AL12" s="43"/>
      <c r="AM12" s="29"/>
      <c r="AN12" s="29"/>
      <c r="AO12" s="43"/>
      <c r="AP12" s="60">
        <f t="shared" ref="AP12:AP75" ca="1" si="2">DATE(YEAR(TODAY()),MONTH(AP11),DAY(AP11)+1)</f>
        <v>41423</v>
      </c>
      <c r="AQ12" s="7"/>
      <c r="AR12" s="8"/>
    </row>
    <row r="13" spans="1:50" ht="24.75" thickBot="1">
      <c r="A13" s="57">
        <f t="shared" ca="1" si="0"/>
        <v>41424</v>
      </c>
      <c r="B13" s="48" t="s">
        <v>59</v>
      </c>
      <c r="C13" s="58"/>
      <c r="D13" s="50" t="s">
        <v>59</v>
      </c>
      <c r="E13" s="50" t="s">
        <v>59</v>
      </c>
      <c r="F13" s="59">
        <v>0.26316666666666672</v>
      </c>
      <c r="G13" s="52">
        <v>0</v>
      </c>
      <c r="H13" s="53"/>
      <c r="I13" s="61"/>
      <c r="J13" s="54"/>
      <c r="K13" s="62"/>
      <c r="L13" s="63"/>
      <c r="M13" s="53"/>
      <c r="N13" s="54"/>
      <c r="O13" s="55"/>
      <c r="P13" s="54"/>
      <c r="Q13" s="54"/>
      <c r="R13" s="55"/>
      <c r="S13" s="60">
        <f t="shared" ca="1" si="1"/>
        <v>41424</v>
      </c>
      <c r="T13" s="57">
        <f t="shared" ca="1" si="1"/>
        <v>41424</v>
      </c>
      <c r="U13" s="53"/>
      <c r="V13" s="54"/>
      <c r="W13" s="55"/>
      <c r="X13" s="54"/>
      <c r="Y13" s="54"/>
      <c r="Z13" s="55"/>
      <c r="AA13" s="54"/>
      <c r="AB13" s="54"/>
      <c r="AC13" s="55"/>
      <c r="AD13" s="54"/>
      <c r="AE13" s="54"/>
      <c r="AF13" s="55"/>
      <c r="AG13" s="42"/>
      <c r="AH13" s="29"/>
      <c r="AI13" s="43"/>
      <c r="AJ13" s="42"/>
      <c r="AK13" s="29"/>
      <c r="AL13" s="43"/>
      <c r="AM13" s="29"/>
      <c r="AN13" s="29"/>
      <c r="AO13" s="43"/>
      <c r="AP13" s="60">
        <f t="shared" ca="1" si="2"/>
        <v>41424</v>
      </c>
      <c r="AQ13" s="7"/>
      <c r="AR13" s="8"/>
    </row>
    <row r="14" spans="1:50" ht="25.5" thickTop="1" thickBot="1">
      <c r="A14" s="57">
        <f t="shared" ca="1" si="0"/>
        <v>41425</v>
      </c>
      <c r="B14" s="48" t="s">
        <v>59</v>
      </c>
      <c r="C14" s="49"/>
      <c r="D14" s="50" t="s">
        <v>59</v>
      </c>
      <c r="E14" s="50" t="s">
        <v>59</v>
      </c>
      <c r="F14" s="59">
        <v>0.36316666666666669</v>
      </c>
      <c r="G14" s="52">
        <v>0</v>
      </c>
      <c r="H14" s="64" t="s">
        <v>59</v>
      </c>
      <c r="I14" s="65"/>
      <c r="J14" s="66" t="str">
        <f>IF(ISNUMBER(H14),H14,"-")</f>
        <v>-</v>
      </c>
      <c r="K14" s="67"/>
      <c r="L14" s="68"/>
      <c r="M14" s="53"/>
      <c r="N14" s="54"/>
      <c r="O14" s="55"/>
      <c r="P14" s="54"/>
      <c r="Q14" s="54"/>
      <c r="R14" s="55"/>
      <c r="S14" s="60">
        <f t="shared" ca="1" si="1"/>
        <v>41425</v>
      </c>
      <c r="T14" s="57">
        <f t="shared" ca="1" si="1"/>
        <v>41425</v>
      </c>
      <c r="U14" s="53"/>
      <c r="V14" s="54"/>
      <c r="W14" s="55"/>
      <c r="X14" s="54"/>
      <c r="Y14" s="54"/>
      <c r="Z14" s="55"/>
      <c r="AA14" s="54"/>
      <c r="AB14" s="54"/>
      <c r="AC14" s="55"/>
      <c r="AD14" s="54"/>
      <c r="AE14" s="54"/>
      <c r="AF14" s="55"/>
      <c r="AG14" s="42"/>
      <c r="AH14" s="29"/>
      <c r="AI14" s="43"/>
      <c r="AJ14" s="42"/>
      <c r="AK14" s="29"/>
      <c r="AL14" s="43"/>
      <c r="AM14" s="29"/>
      <c r="AN14" s="29"/>
      <c r="AO14" s="43"/>
      <c r="AP14" s="60">
        <f t="shared" ca="1" si="2"/>
        <v>41425</v>
      </c>
      <c r="AQ14" s="7"/>
      <c r="AR14" s="8"/>
    </row>
    <row r="15" spans="1:50" ht="24.75" thickTop="1">
      <c r="A15" s="57">
        <f t="shared" ca="1" si="0"/>
        <v>41426</v>
      </c>
      <c r="B15" s="48" t="s">
        <v>59</v>
      </c>
      <c r="C15" s="58"/>
      <c r="D15" s="50" t="s">
        <v>59</v>
      </c>
      <c r="E15" s="50" t="s">
        <v>59</v>
      </c>
      <c r="F15" s="59">
        <v>0.4553888888888889</v>
      </c>
      <c r="G15" s="52">
        <v>0</v>
      </c>
      <c r="H15" s="69" t="s">
        <v>59</v>
      </c>
      <c r="I15" s="61"/>
      <c r="J15" s="70" t="s">
        <v>59</v>
      </c>
      <c r="K15" s="71">
        <v>133.0952380952381</v>
      </c>
      <c r="L15" s="72">
        <v>0</v>
      </c>
      <c r="M15" s="53"/>
      <c r="N15" s="54"/>
      <c r="O15" s="55"/>
      <c r="P15" s="54"/>
      <c r="Q15" s="54"/>
      <c r="R15" s="55"/>
      <c r="S15" s="60">
        <f t="shared" ca="1" si="1"/>
        <v>41426</v>
      </c>
      <c r="T15" s="57">
        <f t="shared" ca="1" si="1"/>
        <v>41426</v>
      </c>
      <c r="U15" s="53"/>
      <c r="V15" s="54"/>
      <c r="W15" s="55"/>
      <c r="X15" s="54"/>
      <c r="Y15" s="54"/>
      <c r="Z15" s="55"/>
      <c r="AA15" s="54"/>
      <c r="AB15" s="54"/>
      <c r="AC15" s="55"/>
      <c r="AD15" s="54"/>
      <c r="AE15" s="54"/>
      <c r="AF15" s="55"/>
      <c r="AG15" s="42"/>
      <c r="AH15" s="29"/>
      <c r="AI15" s="43"/>
      <c r="AJ15" s="42"/>
      <c r="AK15" s="29"/>
      <c r="AL15" s="43"/>
      <c r="AM15" s="29"/>
      <c r="AN15" s="29"/>
      <c r="AO15" s="43"/>
      <c r="AP15" s="60">
        <f t="shared" ca="1" si="2"/>
        <v>41426</v>
      </c>
      <c r="AQ15" s="7"/>
      <c r="AR15" s="8"/>
    </row>
    <row r="16" spans="1:50" ht="24">
      <c r="A16" s="57">
        <f t="shared" ca="1" si="0"/>
        <v>41427</v>
      </c>
      <c r="B16" s="48" t="s">
        <v>59</v>
      </c>
      <c r="C16" s="58"/>
      <c r="D16" s="50" t="s">
        <v>59</v>
      </c>
      <c r="E16" s="50" t="s">
        <v>59</v>
      </c>
      <c r="F16" s="59">
        <v>0.57094444444444448</v>
      </c>
      <c r="G16" s="52">
        <v>0</v>
      </c>
      <c r="H16" s="69" t="s">
        <v>59</v>
      </c>
      <c r="I16" s="61"/>
      <c r="J16" s="70" t="s">
        <v>59</v>
      </c>
      <c r="K16" s="71">
        <v>145.51190476190476</v>
      </c>
      <c r="L16" s="72">
        <v>0</v>
      </c>
      <c r="M16" s="53"/>
      <c r="N16" s="54"/>
      <c r="O16" s="55"/>
      <c r="P16" s="54"/>
      <c r="Q16" s="54"/>
      <c r="R16" s="55"/>
      <c r="S16" s="60">
        <f t="shared" ca="1" si="1"/>
        <v>41427</v>
      </c>
      <c r="T16" s="57">
        <f t="shared" ca="1" si="1"/>
        <v>41427</v>
      </c>
      <c r="U16" s="53"/>
      <c r="V16" s="54"/>
      <c r="W16" s="55"/>
      <c r="X16" s="54"/>
      <c r="Y16" s="54"/>
      <c r="Z16" s="55"/>
      <c r="AA16" s="54"/>
      <c r="AB16" s="54"/>
      <c r="AC16" s="55"/>
      <c r="AD16" s="54"/>
      <c r="AE16" s="54"/>
      <c r="AF16" s="55"/>
      <c r="AG16" s="42"/>
      <c r="AH16" s="29"/>
      <c r="AI16" s="43"/>
      <c r="AJ16" s="42"/>
      <c r="AK16" s="29"/>
      <c r="AL16" s="43"/>
      <c r="AM16" s="29"/>
      <c r="AN16" s="29"/>
      <c r="AO16" s="43"/>
      <c r="AP16" s="60">
        <f t="shared" ca="1" si="2"/>
        <v>41427</v>
      </c>
      <c r="AQ16" s="7"/>
      <c r="AR16" s="8"/>
    </row>
    <row r="17" spans="1:46" ht="24">
      <c r="A17" s="57">
        <f t="shared" ca="1" si="0"/>
        <v>41428</v>
      </c>
      <c r="B17" s="48" t="s">
        <v>59</v>
      </c>
      <c r="C17" s="58"/>
      <c r="D17" s="50" t="s">
        <v>59</v>
      </c>
      <c r="E17" s="50" t="s">
        <v>59</v>
      </c>
      <c r="F17" s="59">
        <v>0.69094444444444447</v>
      </c>
      <c r="G17" s="52">
        <v>0</v>
      </c>
      <c r="H17" s="69" t="s">
        <v>59</v>
      </c>
      <c r="I17" s="61"/>
      <c r="J17" s="70" t="s">
        <v>59</v>
      </c>
      <c r="K17" s="71">
        <v>163.0952380952381</v>
      </c>
      <c r="L17" s="72">
        <v>0</v>
      </c>
      <c r="M17" s="53"/>
      <c r="N17" s="54"/>
      <c r="O17" s="55"/>
      <c r="P17" s="54"/>
      <c r="Q17" s="54"/>
      <c r="R17" s="55"/>
      <c r="S17" s="60">
        <f t="shared" ca="1" si="1"/>
        <v>41428</v>
      </c>
      <c r="T17" s="57">
        <f t="shared" ca="1" si="1"/>
        <v>41428</v>
      </c>
      <c r="U17" s="53"/>
      <c r="V17" s="54"/>
      <c r="W17" s="55"/>
      <c r="X17" s="54"/>
      <c r="Y17" s="54"/>
      <c r="Z17" s="55"/>
      <c r="AA17" s="54"/>
      <c r="AB17" s="54"/>
      <c r="AC17" s="55"/>
      <c r="AD17" s="54"/>
      <c r="AE17" s="54"/>
      <c r="AF17" s="55"/>
      <c r="AG17" s="42"/>
      <c r="AH17" s="29"/>
      <c r="AI17" s="43"/>
      <c r="AJ17" s="42"/>
      <c r="AK17" s="29"/>
      <c r="AL17" s="43"/>
      <c r="AM17" s="29"/>
      <c r="AN17" s="29"/>
      <c r="AO17" s="43"/>
      <c r="AP17" s="60">
        <f t="shared" ca="1" si="2"/>
        <v>41428</v>
      </c>
      <c r="AQ17" s="7"/>
      <c r="AR17" s="8"/>
    </row>
    <row r="18" spans="1:46" ht="24">
      <c r="A18" s="57">
        <f t="shared" ca="1" si="0"/>
        <v>41429</v>
      </c>
      <c r="B18" s="48" t="s">
        <v>59</v>
      </c>
      <c r="C18" s="73"/>
      <c r="D18" s="50" t="s">
        <v>59</v>
      </c>
      <c r="E18" s="50" t="s">
        <v>59</v>
      </c>
      <c r="F18" s="59">
        <v>0.78927777777777774</v>
      </c>
      <c r="G18" s="52">
        <v>0</v>
      </c>
      <c r="H18" s="69" t="s">
        <v>59</v>
      </c>
      <c r="I18" s="74"/>
      <c r="J18" s="70" t="s">
        <v>59</v>
      </c>
      <c r="K18" s="71">
        <v>203.76190476190476</v>
      </c>
      <c r="L18" s="72">
        <v>0</v>
      </c>
      <c r="M18" s="53"/>
      <c r="N18" s="75"/>
      <c r="O18" s="76"/>
      <c r="P18" s="75"/>
      <c r="Q18" s="75"/>
      <c r="R18" s="76"/>
      <c r="S18" s="77">
        <f t="shared" ca="1" si="1"/>
        <v>41429</v>
      </c>
      <c r="T18" s="57">
        <f t="shared" ca="1" si="1"/>
        <v>41429</v>
      </c>
      <c r="U18" s="53"/>
      <c r="V18" s="54"/>
      <c r="W18" s="55"/>
      <c r="X18" s="54"/>
      <c r="Y18" s="54"/>
      <c r="Z18" s="55"/>
      <c r="AA18" s="54"/>
      <c r="AB18" s="54"/>
      <c r="AC18" s="55"/>
      <c r="AD18" s="54"/>
      <c r="AE18" s="54"/>
      <c r="AF18" s="55"/>
      <c r="AG18" s="42"/>
      <c r="AH18" s="29"/>
      <c r="AI18" s="43"/>
      <c r="AJ18" s="42"/>
      <c r="AK18" s="29"/>
      <c r="AL18" s="43"/>
      <c r="AM18" s="29"/>
      <c r="AN18" s="29"/>
      <c r="AO18" s="43"/>
      <c r="AP18" s="60">
        <f t="shared" ca="1" si="2"/>
        <v>41429</v>
      </c>
      <c r="AQ18" s="78"/>
      <c r="AR18" s="79"/>
      <c r="AS18" s="80"/>
      <c r="AT18" s="80"/>
    </row>
    <row r="19" spans="1:46" ht="24">
      <c r="A19" s="57">
        <f t="shared" ca="1" si="0"/>
        <v>41430</v>
      </c>
      <c r="B19" s="48" t="s">
        <v>59</v>
      </c>
      <c r="C19" s="81"/>
      <c r="D19" s="50" t="s">
        <v>59</v>
      </c>
      <c r="E19" s="50" t="s">
        <v>59</v>
      </c>
      <c r="F19" s="59">
        <v>0.94094444444444436</v>
      </c>
      <c r="G19" s="52">
        <v>0</v>
      </c>
      <c r="H19" s="69" t="s">
        <v>59</v>
      </c>
      <c r="I19" s="61"/>
      <c r="J19" s="70" t="s">
        <v>59</v>
      </c>
      <c r="K19" s="71">
        <v>432.59523809523807</v>
      </c>
      <c r="L19" s="72">
        <v>0</v>
      </c>
      <c r="M19" s="53"/>
      <c r="N19" s="54"/>
      <c r="O19" s="55"/>
      <c r="P19" s="54"/>
      <c r="Q19" s="54"/>
      <c r="R19" s="55"/>
      <c r="S19" s="60">
        <f t="shared" ca="1" si="1"/>
        <v>41430</v>
      </c>
      <c r="T19" s="57">
        <f t="shared" ca="1" si="1"/>
        <v>41430</v>
      </c>
      <c r="U19" s="53"/>
      <c r="V19" s="54"/>
      <c r="W19" s="55"/>
      <c r="X19" s="54"/>
      <c r="Y19" s="54"/>
      <c r="Z19" s="55"/>
      <c r="AA19" s="54"/>
      <c r="AB19" s="54"/>
      <c r="AC19" s="55"/>
      <c r="AD19" s="54"/>
      <c r="AE19" s="54"/>
      <c r="AF19" s="55"/>
      <c r="AG19" s="42"/>
      <c r="AH19" s="29"/>
      <c r="AI19" s="43"/>
      <c r="AJ19" s="42"/>
      <c r="AK19" s="29"/>
      <c r="AL19" s="43"/>
      <c r="AM19" s="29"/>
      <c r="AN19" s="29"/>
      <c r="AO19" s="43"/>
      <c r="AP19" s="60">
        <f t="shared" ca="1" si="2"/>
        <v>41430</v>
      </c>
      <c r="AQ19" s="7"/>
      <c r="AR19" s="8"/>
    </row>
    <row r="20" spans="1:46" s="80" customFormat="1" ht="24">
      <c r="A20" s="82">
        <f t="shared" ca="1" si="0"/>
        <v>41431</v>
      </c>
      <c r="B20" s="48" t="s">
        <v>59</v>
      </c>
      <c r="C20" s="81"/>
      <c r="D20" s="50" t="s">
        <v>59</v>
      </c>
      <c r="E20" s="50" t="s">
        <v>59</v>
      </c>
      <c r="F20" s="83">
        <v>1.1084444444444443</v>
      </c>
      <c r="G20" s="52">
        <v>0.02</v>
      </c>
      <c r="H20" s="69" t="s">
        <v>59</v>
      </c>
      <c r="I20" s="74"/>
      <c r="J20" s="70" t="s">
        <v>59</v>
      </c>
      <c r="K20" s="71">
        <v>1322.5119047619046</v>
      </c>
      <c r="L20" s="72">
        <v>0</v>
      </c>
      <c r="M20" s="53"/>
      <c r="N20" s="75"/>
      <c r="O20" s="76"/>
      <c r="P20" s="75"/>
      <c r="Q20" s="75"/>
      <c r="R20" s="76"/>
      <c r="S20" s="77">
        <f t="shared" ca="1" si="1"/>
        <v>41431</v>
      </c>
      <c r="T20" s="82">
        <f t="shared" ca="1" si="1"/>
        <v>41431</v>
      </c>
      <c r="U20" s="84"/>
      <c r="V20" s="75"/>
      <c r="W20" s="76"/>
      <c r="X20" s="75"/>
      <c r="Y20" s="75"/>
      <c r="Z20" s="76"/>
      <c r="AA20" s="75"/>
      <c r="AB20" s="75"/>
      <c r="AC20" s="76"/>
      <c r="AD20" s="75"/>
      <c r="AE20" s="75"/>
      <c r="AF20" s="76"/>
      <c r="AG20" s="84"/>
      <c r="AH20" s="75"/>
      <c r="AI20" s="76"/>
      <c r="AJ20" s="84"/>
      <c r="AK20" s="75"/>
      <c r="AL20" s="76"/>
      <c r="AM20" s="75"/>
      <c r="AN20" s="75"/>
      <c r="AO20" s="76"/>
      <c r="AP20" s="77">
        <f t="shared" ca="1" si="2"/>
        <v>41431</v>
      </c>
      <c r="AQ20" s="7"/>
      <c r="AR20" s="8"/>
      <c r="AS20" s="9"/>
      <c r="AT20" s="9"/>
    </row>
    <row r="21" spans="1:46" ht="24">
      <c r="A21" s="57">
        <f t="shared" ca="1" si="0"/>
        <v>41432</v>
      </c>
      <c r="B21" s="48" t="s">
        <v>59</v>
      </c>
      <c r="C21" s="81"/>
      <c r="D21" s="50" t="s">
        <v>59</v>
      </c>
      <c r="E21" s="50" t="s">
        <v>59</v>
      </c>
      <c r="F21" s="83">
        <v>1.237611111111111</v>
      </c>
      <c r="G21" s="52">
        <v>3.3333333333333333E-2</v>
      </c>
      <c r="H21" s="69" t="s">
        <v>59</v>
      </c>
      <c r="I21" s="74"/>
      <c r="J21" s="70" t="s">
        <v>59</v>
      </c>
      <c r="K21" s="71">
        <v>2667.5952380952376</v>
      </c>
      <c r="L21" s="72">
        <v>0</v>
      </c>
      <c r="M21" s="53"/>
      <c r="N21" s="54"/>
      <c r="O21" s="55"/>
      <c r="P21" s="54"/>
      <c r="Q21" s="54"/>
      <c r="R21" s="55"/>
      <c r="S21" s="60">
        <f t="shared" ca="1" si="1"/>
        <v>41432</v>
      </c>
      <c r="T21" s="57">
        <f t="shared" ca="1" si="1"/>
        <v>41432</v>
      </c>
      <c r="U21" s="53"/>
      <c r="V21" s="54"/>
      <c r="W21" s="55"/>
      <c r="X21" s="54"/>
      <c r="Y21" s="54"/>
      <c r="Z21" s="55"/>
      <c r="AA21" s="54"/>
      <c r="AB21" s="54"/>
      <c r="AC21" s="55"/>
      <c r="AD21" s="54"/>
      <c r="AE21" s="54"/>
      <c r="AF21" s="55"/>
      <c r="AG21" s="53"/>
      <c r="AH21" s="54"/>
      <c r="AI21" s="55"/>
      <c r="AJ21" s="53"/>
      <c r="AK21" s="54"/>
      <c r="AL21" s="55"/>
      <c r="AM21" s="54"/>
      <c r="AN21" s="54"/>
      <c r="AO21" s="55"/>
      <c r="AP21" s="60">
        <f t="shared" ca="1" si="2"/>
        <v>41432</v>
      </c>
      <c r="AQ21" s="7"/>
      <c r="AR21" s="8"/>
    </row>
    <row r="22" spans="1:46" ht="24">
      <c r="A22" s="57">
        <f t="shared" ca="1" si="0"/>
        <v>41433</v>
      </c>
      <c r="B22" s="48" t="s">
        <v>59</v>
      </c>
      <c r="C22" s="81"/>
      <c r="D22" s="50" t="s">
        <v>59</v>
      </c>
      <c r="E22" s="50" t="s">
        <v>59</v>
      </c>
      <c r="F22" s="83">
        <v>1.4117777777777776</v>
      </c>
      <c r="G22" s="52">
        <v>4.0833333333333333E-2</v>
      </c>
      <c r="H22" s="69" t="s">
        <v>59</v>
      </c>
      <c r="I22" s="74"/>
      <c r="J22" s="70" t="s">
        <v>59</v>
      </c>
      <c r="K22" s="71">
        <v>4226.441391941391</v>
      </c>
      <c r="L22" s="72">
        <v>58.4</v>
      </c>
      <c r="M22" s="53"/>
      <c r="N22" s="54"/>
      <c r="O22" s="55"/>
      <c r="P22" s="54"/>
      <c r="Q22" s="54"/>
      <c r="R22" s="55"/>
      <c r="S22" s="60">
        <f t="shared" ca="1" si="1"/>
        <v>41433</v>
      </c>
      <c r="T22" s="57">
        <f t="shared" ca="1" si="1"/>
        <v>41433</v>
      </c>
      <c r="U22" s="53"/>
      <c r="V22" s="54"/>
      <c r="W22" s="55"/>
      <c r="X22" s="85"/>
      <c r="Y22" s="85"/>
      <c r="Z22" s="86"/>
      <c r="AA22" s="85"/>
      <c r="AB22" s="85"/>
      <c r="AC22" s="86"/>
      <c r="AD22" s="54"/>
      <c r="AE22" s="54"/>
      <c r="AF22" s="55"/>
      <c r="AG22" s="53"/>
      <c r="AH22" s="54"/>
      <c r="AI22" s="55"/>
      <c r="AJ22" s="87"/>
      <c r="AK22" s="61"/>
      <c r="AL22" s="63"/>
      <c r="AM22" s="54"/>
      <c r="AN22" s="54"/>
      <c r="AO22" s="55"/>
      <c r="AP22" s="60">
        <f t="shared" ca="1" si="2"/>
        <v>41433</v>
      </c>
      <c r="AQ22" s="7"/>
      <c r="AR22" s="8"/>
    </row>
    <row r="23" spans="1:46" ht="24">
      <c r="A23" s="57">
        <f t="shared" ca="1" si="0"/>
        <v>41434</v>
      </c>
      <c r="B23" s="48" t="s">
        <v>59</v>
      </c>
      <c r="C23" s="81"/>
      <c r="D23" s="50" t="s">
        <v>59</v>
      </c>
      <c r="E23" s="50" t="s">
        <v>59</v>
      </c>
      <c r="F23" s="83">
        <v>1.6776111111111109</v>
      </c>
      <c r="G23" s="52">
        <v>5.5833333333333332E-2</v>
      </c>
      <c r="H23" s="69" t="s">
        <v>59</v>
      </c>
      <c r="I23" s="74"/>
      <c r="J23" s="70" t="s">
        <v>59</v>
      </c>
      <c r="K23" s="71">
        <v>5197.2106227106215</v>
      </c>
      <c r="L23" s="72">
        <v>75.8</v>
      </c>
      <c r="M23" s="53"/>
      <c r="N23" s="54"/>
      <c r="O23" s="55"/>
      <c r="P23" s="54"/>
      <c r="Q23" s="54"/>
      <c r="R23" s="55"/>
      <c r="S23" s="60">
        <f t="shared" ca="1" si="1"/>
        <v>41434</v>
      </c>
      <c r="T23" s="57">
        <f t="shared" ca="1" si="1"/>
        <v>41434</v>
      </c>
      <c r="U23" s="53"/>
      <c r="V23" s="54"/>
      <c r="W23" s="55"/>
      <c r="X23" s="85"/>
      <c r="Y23" s="85"/>
      <c r="Z23" s="86"/>
      <c r="AA23" s="85"/>
      <c r="AB23" s="85"/>
      <c r="AC23" s="86"/>
      <c r="AD23" s="54"/>
      <c r="AE23" s="54"/>
      <c r="AF23" s="55"/>
      <c r="AG23" s="53"/>
      <c r="AH23" s="54"/>
      <c r="AI23" s="55"/>
      <c r="AJ23" s="87"/>
      <c r="AK23" s="61"/>
      <c r="AL23" s="63"/>
      <c r="AM23" s="54"/>
      <c r="AN23" s="54"/>
      <c r="AO23" s="55"/>
      <c r="AP23" s="60">
        <f t="shared" ca="1" si="2"/>
        <v>41434</v>
      </c>
      <c r="AQ23" s="7"/>
      <c r="AR23" s="8"/>
    </row>
    <row r="24" spans="1:46" ht="24">
      <c r="A24" s="57">
        <f t="shared" ca="1" si="0"/>
        <v>41435</v>
      </c>
      <c r="B24" s="48" t="s">
        <v>59</v>
      </c>
      <c r="C24" s="81"/>
      <c r="D24" s="50" t="s">
        <v>59</v>
      </c>
      <c r="E24" s="50" t="s">
        <v>59</v>
      </c>
      <c r="F24" s="83">
        <v>1.9917777777777776</v>
      </c>
      <c r="G24" s="52">
        <v>0.11583333333333333</v>
      </c>
      <c r="H24" s="69" t="s">
        <v>59</v>
      </c>
      <c r="I24" s="74"/>
      <c r="J24" s="70" t="s">
        <v>59</v>
      </c>
      <c r="K24" s="71">
        <v>6959.5183150183138</v>
      </c>
      <c r="L24" s="72">
        <v>205.8</v>
      </c>
      <c r="M24" s="53"/>
      <c r="N24" s="54"/>
      <c r="O24" s="55"/>
      <c r="P24" s="54"/>
      <c r="Q24" s="54"/>
      <c r="R24" s="55"/>
      <c r="S24" s="60">
        <f t="shared" ca="1" si="1"/>
        <v>41435</v>
      </c>
      <c r="T24" s="57">
        <f t="shared" ca="1" si="1"/>
        <v>41435</v>
      </c>
      <c r="U24" s="53"/>
      <c r="V24" s="54"/>
      <c r="W24" s="55"/>
      <c r="X24" s="85"/>
      <c r="Y24" s="85"/>
      <c r="Z24" s="86"/>
      <c r="AA24" s="85"/>
      <c r="AB24" s="85"/>
      <c r="AC24" s="86"/>
      <c r="AD24" s="54"/>
      <c r="AE24" s="54"/>
      <c r="AF24" s="55"/>
      <c r="AG24" s="53"/>
      <c r="AH24" s="54"/>
      <c r="AI24" s="55"/>
      <c r="AJ24" s="87"/>
      <c r="AK24" s="61"/>
      <c r="AL24" s="63"/>
      <c r="AM24" s="54"/>
      <c r="AN24" s="54"/>
      <c r="AO24" s="55"/>
      <c r="AP24" s="60">
        <f t="shared" ca="1" si="2"/>
        <v>41435</v>
      </c>
      <c r="AQ24" s="7"/>
      <c r="AR24" s="8"/>
    </row>
    <row r="25" spans="1:46" ht="24">
      <c r="A25" s="57">
        <f t="shared" ca="1" si="0"/>
        <v>41436</v>
      </c>
      <c r="B25" s="48">
        <v>0</v>
      </c>
      <c r="C25" s="81" t="s">
        <v>28</v>
      </c>
      <c r="D25" s="50">
        <v>0</v>
      </c>
      <c r="E25" s="50">
        <v>0</v>
      </c>
      <c r="F25" s="83">
        <v>2.2934444444444444</v>
      </c>
      <c r="G25" s="52">
        <v>0.14083333333333334</v>
      </c>
      <c r="H25" s="69" t="s">
        <v>59</v>
      </c>
      <c r="I25" s="74"/>
      <c r="J25" s="70" t="s">
        <v>59</v>
      </c>
      <c r="K25" s="71">
        <v>10779.518315018315</v>
      </c>
      <c r="L25" s="72">
        <v>503.2</v>
      </c>
      <c r="M25" s="53"/>
      <c r="N25" s="54"/>
      <c r="O25" s="55"/>
      <c r="P25" s="54"/>
      <c r="Q25" s="54"/>
      <c r="R25" s="55"/>
      <c r="S25" s="60">
        <f t="shared" ca="1" si="1"/>
        <v>41436</v>
      </c>
      <c r="T25" s="57">
        <f t="shared" ca="1" si="1"/>
        <v>41436</v>
      </c>
      <c r="U25" s="53"/>
      <c r="V25" s="54"/>
      <c r="W25" s="55"/>
      <c r="X25" s="85"/>
      <c r="Y25" s="85"/>
      <c r="Z25" s="86"/>
      <c r="AA25" s="85"/>
      <c r="AB25" s="85"/>
      <c r="AC25" s="86"/>
      <c r="AD25" s="54"/>
      <c r="AE25" s="54"/>
      <c r="AF25" s="55"/>
      <c r="AG25" s="53"/>
      <c r="AH25" s="54"/>
      <c r="AI25" s="55"/>
      <c r="AJ25" s="88"/>
      <c r="AK25" s="89"/>
      <c r="AL25" s="90"/>
      <c r="AM25" s="54"/>
      <c r="AN25" s="54"/>
      <c r="AO25" s="55"/>
      <c r="AP25" s="60">
        <f t="shared" ca="1" si="2"/>
        <v>41436</v>
      </c>
      <c r="AQ25" s="7"/>
      <c r="AR25" s="8"/>
    </row>
    <row r="26" spans="1:46" s="106" customFormat="1" ht="24">
      <c r="A26" s="91">
        <f t="shared" ca="1" si="0"/>
        <v>41437</v>
      </c>
      <c r="B26" s="48">
        <v>0</v>
      </c>
      <c r="C26" s="92" t="s">
        <v>28</v>
      </c>
      <c r="D26" s="50">
        <v>0</v>
      </c>
      <c r="E26" s="50">
        <v>0</v>
      </c>
      <c r="F26" s="83">
        <v>2.8009444444444442</v>
      </c>
      <c r="G26" s="52">
        <v>0.20333333333333334</v>
      </c>
      <c r="H26" s="48" t="s">
        <v>59</v>
      </c>
      <c r="I26" s="74"/>
      <c r="J26" s="93" t="s">
        <v>59</v>
      </c>
      <c r="K26" s="94">
        <v>13696.1336996337</v>
      </c>
      <c r="L26" s="95">
        <v>801.4</v>
      </c>
      <c r="M26" s="87"/>
      <c r="N26" s="74"/>
      <c r="O26" s="96"/>
      <c r="P26" s="74"/>
      <c r="Q26" s="74"/>
      <c r="R26" s="96"/>
      <c r="S26" s="97">
        <f t="shared" ca="1" si="1"/>
        <v>41437</v>
      </c>
      <c r="T26" s="91">
        <f t="shared" ca="1" si="1"/>
        <v>41437</v>
      </c>
      <c r="U26" s="87"/>
      <c r="V26" s="61"/>
      <c r="W26" s="63"/>
      <c r="X26" s="98"/>
      <c r="Y26" s="98"/>
      <c r="Z26" s="99"/>
      <c r="AA26" s="98"/>
      <c r="AB26" s="98"/>
      <c r="AC26" s="99"/>
      <c r="AD26" s="61"/>
      <c r="AE26" s="61"/>
      <c r="AF26" s="63"/>
      <c r="AG26" s="87"/>
      <c r="AH26" s="61"/>
      <c r="AI26" s="63"/>
      <c r="AJ26" s="100"/>
      <c r="AK26" s="101"/>
      <c r="AL26" s="102"/>
      <c r="AM26" s="61"/>
      <c r="AN26" s="61"/>
      <c r="AO26" s="63"/>
      <c r="AP26" s="97">
        <f t="shared" ca="1" si="2"/>
        <v>41437</v>
      </c>
      <c r="AQ26" s="103"/>
      <c r="AR26" s="104"/>
      <c r="AS26" s="105"/>
      <c r="AT26" s="105"/>
    </row>
    <row r="27" spans="1:46" s="106" customFormat="1" ht="24">
      <c r="A27" s="91">
        <f t="shared" ca="1" si="0"/>
        <v>41438</v>
      </c>
      <c r="B27" s="48">
        <v>1</v>
      </c>
      <c r="C27" s="92"/>
      <c r="D27" s="50">
        <v>1.2658227848101266E-2</v>
      </c>
      <c r="E27" s="50">
        <v>1.2658227848101266E-2</v>
      </c>
      <c r="F27" s="83">
        <v>3.392611111111111</v>
      </c>
      <c r="G27" s="52">
        <v>0.36583333333333334</v>
      </c>
      <c r="H27" s="48">
        <v>0</v>
      </c>
      <c r="I27" s="92" t="s">
        <v>29</v>
      </c>
      <c r="J27" s="93">
        <v>0</v>
      </c>
      <c r="K27" s="94">
        <v>17188.364468864467</v>
      </c>
      <c r="L27" s="95">
        <v>1464.6</v>
      </c>
      <c r="M27" s="87"/>
      <c r="N27" s="61"/>
      <c r="O27" s="63"/>
      <c r="P27" s="61"/>
      <c r="Q27" s="61"/>
      <c r="R27" s="63"/>
      <c r="S27" s="97">
        <f t="shared" ca="1" si="1"/>
        <v>41438</v>
      </c>
      <c r="T27" s="91">
        <f t="shared" ca="1" si="1"/>
        <v>41438</v>
      </c>
      <c r="U27" s="87"/>
      <c r="V27" s="61"/>
      <c r="W27" s="63"/>
      <c r="X27" s="98"/>
      <c r="Y27" s="98"/>
      <c r="Z27" s="99"/>
      <c r="AA27" s="98"/>
      <c r="AB27" s="98"/>
      <c r="AC27" s="99"/>
      <c r="AD27" s="61"/>
      <c r="AE27" s="61"/>
      <c r="AF27" s="63"/>
      <c r="AG27" s="87"/>
      <c r="AH27" s="61"/>
      <c r="AI27" s="63"/>
      <c r="AJ27" s="87"/>
      <c r="AK27" s="61"/>
      <c r="AL27" s="63"/>
      <c r="AM27" s="61"/>
      <c r="AN27" s="61"/>
      <c r="AO27" s="63"/>
      <c r="AP27" s="97">
        <f t="shared" ca="1" si="2"/>
        <v>41438</v>
      </c>
      <c r="AQ27" s="19"/>
      <c r="AR27" s="20"/>
    </row>
    <row r="28" spans="1:46" s="105" customFormat="1" ht="24">
      <c r="A28" s="107">
        <f t="shared" ca="1" si="0"/>
        <v>41439</v>
      </c>
      <c r="B28" s="48">
        <v>1</v>
      </c>
      <c r="C28" s="92"/>
      <c r="D28" s="50">
        <v>1.0416666666666666E-2</v>
      </c>
      <c r="E28" s="50">
        <v>2.3074894514767932E-2</v>
      </c>
      <c r="F28" s="83">
        <v>3.9651111111111108</v>
      </c>
      <c r="G28" s="108">
        <v>0.72833333333333328</v>
      </c>
      <c r="H28" s="48">
        <v>0</v>
      </c>
      <c r="I28" s="92" t="s">
        <v>29</v>
      </c>
      <c r="J28" s="93">
        <v>0</v>
      </c>
      <c r="K28" s="94">
        <v>23063.364468864467</v>
      </c>
      <c r="L28" s="95">
        <v>2130.8000000000002</v>
      </c>
      <c r="M28" s="87"/>
      <c r="N28" s="74"/>
      <c r="O28" s="96"/>
      <c r="P28" s="109"/>
      <c r="Q28" s="74"/>
      <c r="R28" s="96"/>
      <c r="S28" s="110">
        <f t="shared" ref="S28:T43" ca="1" si="3">DATE(YEAR(TODAY()),MONTH(S27),DAY(S27)+1)</f>
        <v>41439</v>
      </c>
      <c r="T28" s="107">
        <f t="shared" ca="1" si="3"/>
        <v>41439</v>
      </c>
      <c r="U28" s="109"/>
      <c r="V28" s="74"/>
      <c r="W28" s="96"/>
      <c r="X28" s="74"/>
      <c r="Y28" s="74"/>
      <c r="Z28" s="96"/>
      <c r="AA28" s="74"/>
      <c r="AB28" s="74"/>
      <c r="AC28" s="96"/>
      <c r="AD28" s="74"/>
      <c r="AE28" s="74"/>
      <c r="AF28" s="96"/>
      <c r="AG28" s="109"/>
      <c r="AH28" s="74"/>
      <c r="AI28" s="96"/>
      <c r="AJ28" s="100"/>
      <c r="AK28" s="101"/>
      <c r="AL28" s="102"/>
      <c r="AM28" s="74"/>
      <c r="AN28" s="74"/>
      <c r="AO28" s="96"/>
      <c r="AP28" s="110">
        <f t="shared" ca="1" si="2"/>
        <v>41439</v>
      </c>
      <c r="AQ28" s="19"/>
      <c r="AR28" s="20"/>
      <c r="AS28" s="106"/>
      <c r="AT28" s="106"/>
    </row>
    <row r="29" spans="1:46" s="106" customFormat="1" ht="24">
      <c r="A29" s="91">
        <f t="shared" ca="1" si="0"/>
        <v>41440</v>
      </c>
      <c r="B29" s="48">
        <v>4</v>
      </c>
      <c r="C29" s="92"/>
      <c r="D29" s="50">
        <v>4.7619047619047616E-2</v>
      </c>
      <c r="E29" s="50">
        <v>7.0693942133815552E-2</v>
      </c>
      <c r="F29" s="83">
        <v>4.5709444444444438</v>
      </c>
      <c r="G29" s="108">
        <v>1.2408333333333332</v>
      </c>
      <c r="H29" s="48">
        <v>0</v>
      </c>
      <c r="I29" s="74"/>
      <c r="J29" s="93">
        <v>0</v>
      </c>
      <c r="K29" s="94">
        <v>27544.287545787545</v>
      </c>
      <c r="L29" s="95">
        <v>2880.6000000000004</v>
      </c>
      <c r="M29" s="87"/>
      <c r="N29" s="74"/>
      <c r="O29" s="96"/>
      <c r="P29" s="109"/>
      <c r="Q29" s="74"/>
      <c r="R29" s="96"/>
      <c r="S29" s="97">
        <f t="shared" ca="1" si="3"/>
        <v>41440</v>
      </c>
      <c r="T29" s="91">
        <f t="shared" ca="1" si="3"/>
        <v>41440</v>
      </c>
      <c r="U29" s="111"/>
      <c r="V29" s="61"/>
      <c r="W29" s="63"/>
      <c r="X29" s="98"/>
      <c r="Y29" s="98"/>
      <c r="Z29" s="99"/>
      <c r="AA29" s="98"/>
      <c r="AB29" s="98"/>
      <c r="AC29" s="99"/>
      <c r="AD29" s="61"/>
      <c r="AE29" s="61"/>
      <c r="AF29" s="63"/>
      <c r="AG29" s="87"/>
      <c r="AH29" s="98"/>
      <c r="AI29" s="99"/>
      <c r="AJ29" s="109"/>
      <c r="AK29" s="74"/>
      <c r="AL29" s="96"/>
      <c r="AM29" s="61"/>
      <c r="AN29" s="61"/>
      <c r="AO29" s="63"/>
      <c r="AP29" s="97">
        <f t="shared" ca="1" si="2"/>
        <v>41440</v>
      </c>
      <c r="AQ29" s="19"/>
      <c r="AR29" s="20"/>
    </row>
    <row r="30" spans="1:46" s="106" customFormat="1" ht="24">
      <c r="A30" s="91">
        <f t="shared" ca="1" si="0"/>
        <v>41441</v>
      </c>
      <c r="B30" s="48">
        <v>12</v>
      </c>
      <c r="C30" s="92"/>
      <c r="D30" s="50">
        <v>0.16666666666666666</v>
      </c>
      <c r="E30" s="50">
        <v>0.23736060880048221</v>
      </c>
      <c r="F30" s="83">
        <v>5.3426111111111103</v>
      </c>
      <c r="G30" s="108">
        <v>1.8933333333333331</v>
      </c>
      <c r="H30" s="48">
        <v>466</v>
      </c>
      <c r="I30" s="74"/>
      <c r="J30" s="93">
        <v>466</v>
      </c>
      <c r="K30" s="94">
        <v>31695.287545787545</v>
      </c>
      <c r="L30" s="95">
        <v>4267.4000000000005</v>
      </c>
      <c r="M30" s="109"/>
      <c r="N30" s="74"/>
      <c r="O30" s="96"/>
      <c r="P30" s="109"/>
      <c r="Q30" s="74"/>
      <c r="R30" s="96"/>
      <c r="S30" s="97">
        <f t="shared" ca="1" si="3"/>
        <v>41441</v>
      </c>
      <c r="T30" s="91">
        <f t="shared" ca="1" si="3"/>
        <v>41441</v>
      </c>
      <c r="U30" s="111"/>
      <c r="V30" s="61"/>
      <c r="W30" s="63"/>
      <c r="X30" s="98"/>
      <c r="Y30" s="98"/>
      <c r="Z30" s="99"/>
      <c r="AA30" s="98"/>
      <c r="AB30" s="98"/>
      <c r="AC30" s="99"/>
      <c r="AD30" s="61"/>
      <c r="AE30" s="61"/>
      <c r="AF30" s="63"/>
      <c r="AG30" s="87"/>
      <c r="AH30" s="98"/>
      <c r="AI30" s="99"/>
      <c r="AJ30" s="109"/>
      <c r="AK30" s="74"/>
      <c r="AL30" s="96"/>
      <c r="AM30" s="61"/>
      <c r="AN30" s="61"/>
      <c r="AO30" s="63"/>
      <c r="AP30" s="97">
        <f t="shared" ca="1" si="2"/>
        <v>41441</v>
      </c>
      <c r="AQ30" s="19"/>
      <c r="AR30" s="20"/>
    </row>
    <row r="31" spans="1:46" ht="24">
      <c r="A31" s="57">
        <f t="shared" ca="1" si="0"/>
        <v>41442</v>
      </c>
      <c r="B31" s="48">
        <v>5</v>
      </c>
      <c r="C31" s="92"/>
      <c r="D31" s="50">
        <v>8.3333333333333329E-2</v>
      </c>
      <c r="E31" s="50">
        <v>0.32069394213381552</v>
      </c>
      <c r="F31" s="83">
        <v>6.0601111111111106</v>
      </c>
      <c r="G31" s="52">
        <v>2.7358333333333329</v>
      </c>
      <c r="H31" s="69">
        <v>852</v>
      </c>
      <c r="I31" s="74"/>
      <c r="J31" s="93">
        <v>1318</v>
      </c>
      <c r="K31" s="71">
        <v>36047.595238095237</v>
      </c>
      <c r="L31" s="72">
        <v>6678</v>
      </c>
      <c r="M31" s="48"/>
      <c r="N31" s="112"/>
      <c r="O31" s="93"/>
      <c r="P31" s="100"/>
      <c r="Q31" s="101"/>
      <c r="R31" s="102"/>
      <c r="S31" s="60">
        <f t="shared" ca="1" si="3"/>
        <v>41442</v>
      </c>
      <c r="T31" s="57">
        <f t="shared" ca="1" si="3"/>
        <v>41442</v>
      </c>
      <c r="U31" s="113"/>
      <c r="V31" s="54"/>
      <c r="W31" s="55"/>
      <c r="X31" s="85"/>
      <c r="Y31" s="85"/>
      <c r="Z31" s="86"/>
      <c r="AA31" s="85"/>
      <c r="AB31" s="85"/>
      <c r="AC31" s="86"/>
      <c r="AD31" s="54"/>
      <c r="AE31" s="54"/>
      <c r="AF31" s="55"/>
      <c r="AG31" s="53"/>
      <c r="AH31" s="85"/>
      <c r="AI31" s="86"/>
      <c r="AJ31" s="100"/>
      <c r="AK31" s="101"/>
      <c r="AL31" s="102"/>
      <c r="AM31" s="54"/>
      <c r="AN31" s="54"/>
      <c r="AO31" s="55"/>
      <c r="AP31" s="60">
        <f t="shared" ca="1" si="2"/>
        <v>41442</v>
      </c>
      <c r="AQ31" s="78"/>
      <c r="AR31" s="79"/>
      <c r="AS31" s="80"/>
      <c r="AT31" s="80"/>
    </row>
    <row r="32" spans="1:46" s="106" customFormat="1" ht="24.75" thickBot="1">
      <c r="A32" s="91">
        <f t="shared" ca="1" si="0"/>
        <v>41443</v>
      </c>
      <c r="B32" s="48">
        <v>9</v>
      </c>
      <c r="C32" s="92"/>
      <c r="D32" s="50">
        <v>0.125</v>
      </c>
      <c r="E32" s="50">
        <v>0.44569394213381552</v>
      </c>
      <c r="F32" s="83">
        <v>6.6834444444444436</v>
      </c>
      <c r="G32" s="108">
        <v>3.523333333333333</v>
      </c>
      <c r="H32" s="48">
        <v>1375</v>
      </c>
      <c r="I32" s="61"/>
      <c r="J32" s="93">
        <v>2693</v>
      </c>
      <c r="K32" s="94">
        <v>41752.595238095237</v>
      </c>
      <c r="L32" s="95">
        <v>10704.6</v>
      </c>
      <c r="M32" s="109"/>
      <c r="N32" s="74"/>
      <c r="O32" s="96"/>
      <c r="P32" s="109"/>
      <c r="Q32" s="74"/>
      <c r="R32" s="96"/>
      <c r="S32" s="97">
        <f t="shared" ca="1" si="3"/>
        <v>41443</v>
      </c>
      <c r="T32" s="91">
        <f t="shared" ca="1" si="3"/>
        <v>41443</v>
      </c>
      <c r="U32" s="111"/>
      <c r="V32" s="61"/>
      <c r="W32" s="63"/>
      <c r="X32" s="98"/>
      <c r="Y32" s="98"/>
      <c r="Z32" s="99"/>
      <c r="AA32" s="98"/>
      <c r="AB32" s="98"/>
      <c r="AC32" s="99"/>
      <c r="AD32" s="61"/>
      <c r="AE32" s="61"/>
      <c r="AF32" s="63"/>
      <c r="AG32" s="87"/>
      <c r="AH32" s="98"/>
      <c r="AI32" s="99"/>
      <c r="AJ32" s="100"/>
      <c r="AK32" s="101"/>
      <c r="AL32" s="102"/>
      <c r="AM32" s="61"/>
      <c r="AN32" s="61"/>
      <c r="AO32" s="63"/>
      <c r="AP32" s="97">
        <f t="shared" ca="1" si="2"/>
        <v>41443</v>
      </c>
      <c r="AQ32" s="103"/>
      <c r="AR32" s="104"/>
      <c r="AS32" s="105"/>
      <c r="AT32" s="105"/>
    </row>
    <row r="33" spans="1:46" s="105" customFormat="1" ht="25.5" thickTop="1" thickBot="1">
      <c r="A33" s="107">
        <f t="shared" ca="1" si="0"/>
        <v>41444</v>
      </c>
      <c r="B33" s="48">
        <v>13</v>
      </c>
      <c r="C33" s="92"/>
      <c r="D33" s="50">
        <v>0.18055555555555555</v>
      </c>
      <c r="E33" s="50">
        <v>0.6262494976893711</v>
      </c>
      <c r="F33" s="83">
        <v>7.3217777777777773</v>
      </c>
      <c r="G33" s="108">
        <v>4.1383333333333328</v>
      </c>
      <c r="H33" s="48">
        <v>4906</v>
      </c>
      <c r="I33" s="74"/>
      <c r="J33" s="93">
        <v>7599</v>
      </c>
      <c r="K33" s="94">
        <v>47199.595238095237</v>
      </c>
      <c r="L33" s="95">
        <v>15074.6</v>
      </c>
      <c r="M33" s="109"/>
      <c r="N33" s="74"/>
      <c r="O33" s="96"/>
      <c r="P33" s="114"/>
      <c r="Q33" s="115"/>
      <c r="R33" s="116"/>
      <c r="S33" s="110">
        <f t="shared" ca="1" si="3"/>
        <v>41444</v>
      </c>
      <c r="T33" s="107">
        <f t="shared" ca="1" si="3"/>
        <v>41444</v>
      </c>
      <c r="U33" s="109"/>
      <c r="V33" s="74"/>
      <c r="W33" s="96"/>
      <c r="X33" s="74"/>
      <c r="Y33" s="74"/>
      <c r="Z33" s="96"/>
      <c r="AA33" s="74"/>
      <c r="AB33" s="74"/>
      <c r="AC33" s="96"/>
      <c r="AD33" s="74"/>
      <c r="AE33" s="74"/>
      <c r="AF33" s="96"/>
      <c r="AG33" s="109"/>
      <c r="AH33" s="74"/>
      <c r="AI33" s="96"/>
      <c r="AJ33" s="114"/>
      <c r="AK33" s="115"/>
      <c r="AL33" s="116"/>
      <c r="AM33" s="74"/>
      <c r="AN33" s="74"/>
      <c r="AO33" s="96"/>
      <c r="AP33" s="110">
        <f t="shared" ca="1" si="2"/>
        <v>41444</v>
      </c>
      <c r="AQ33" s="19"/>
      <c r="AR33" s="20"/>
      <c r="AS33" s="106"/>
      <c r="AT33" s="106"/>
    </row>
    <row r="34" spans="1:46" s="105" customFormat="1" ht="24.75" thickTop="1">
      <c r="A34" s="107">
        <f t="shared" ca="1" si="0"/>
        <v>41445</v>
      </c>
      <c r="B34" s="48">
        <v>12</v>
      </c>
      <c r="C34" s="92"/>
      <c r="D34" s="50">
        <v>0.17647058823529413</v>
      </c>
      <c r="E34" s="50">
        <v>0.80272008592466526</v>
      </c>
      <c r="F34" s="83">
        <v>8.1142777777777777</v>
      </c>
      <c r="G34" s="108">
        <v>4.9358333333333331</v>
      </c>
      <c r="H34" s="48">
        <v>6195</v>
      </c>
      <c r="I34" s="74"/>
      <c r="J34" s="93">
        <v>13794</v>
      </c>
      <c r="K34" s="94">
        <v>52705.287545787542</v>
      </c>
      <c r="L34" s="95">
        <v>18637.599999999999</v>
      </c>
      <c r="M34" s="109"/>
      <c r="N34" s="74"/>
      <c r="O34" s="96"/>
      <c r="P34" s="88">
        <v>0</v>
      </c>
      <c r="Q34" s="117"/>
      <c r="R34" s="90">
        <v>0</v>
      </c>
      <c r="S34" s="110">
        <f t="shared" ca="1" si="3"/>
        <v>41445</v>
      </c>
      <c r="T34" s="107">
        <f t="shared" ca="1" si="3"/>
        <v>41445</v>
      </c>
      <c r="U34" s="109"/>
      <c r="V34" s="74"/>
      <c r="W34" s="96"/>
      <c r="X34" s="74"/>
      <c r="Y34" s="74"/>
      <c r="Z34" s="96"/>
      <c r="AA34" s="74"/>
      <c r="AB34" s="74"/>
      <c r="AC34" s="96"/>
      <c r="AD34" s="74"/>
      <c r="AE34" s="74"/>
      <c r="AF34" s="96"/>
      <c r="AG34" s="109"/>
      <c r="AH34" s="74"/>
      <c r="AI34" s="96"/>
      <c r="AJ34" s="100">
        <v>0</v>
      </c>
      <c r="AK34" s="118" t="s">
        <v>30</v>
      </c>
      <c r="AL34" s="102">
        <v>0</v>
      </c>
      <c r="AM34" s="74"/>
      <c r="AN34" s="74"/>
      <c r="AO34" s="96"/>
      <c r="AP34" s="110">
        <f t="shared" ca="1" si="2"/>
        <v>41445</v>
      </c>
      <c r="AQ34" s="103"/>
      <c r="AR34" s="104"/>
    </row>
    <row r="35" spans="1:46" s="106" customFormat="1" ht="24">
      <c r="A35" s="91">
        <f t="shared" ca="1" si="0"/>
        <v>41446</v>
      </c>
      <c r="B35" s="48">
        <v>24</v>
      </c>
      <c r="C35" s="92"/>
      <c r="D35" s="50">
        <v>0.33333333333333331</v>
      </c>
      <c r="E35" s="50">
        <v>1.1360534192579985</v>
      </c>
      <c r="F35" s="83">
        <v>9.0192777777777771</v>
      </c>
      <c r="G35" s="108">
        <v>6.1083333333333334</v>
      </c>
      <c r="H35" s="48">
        <v>10865</v>
      </c>
      <c r="I35" s="74"/>
      <c r="J35" s="93">
        <v>24659</v>
      </c>
      <c r="K35" s="94">
        <v>57795.902930402925</v>
      </c>
      <c r="L35" s="95">
        <v>22483.8</v>
      </c>
      <c r="M35" s="109"/>
      <c r="N35" s="74"/>
      <c r="O35" s="96"/>
      <c r="P35" s="88">
        <v>0</v>
      </c>
      <c r="Q35" s="74"/>
      <c r="R35" s="90">
        <v>0</v>
      </c>
      <c r="S35" s="97">
        <f t="shared" ca="1" si="3"/>
        <v>41446</v>
      </c>
      <c r="T35" s="91">
        <f t="shared" ca="1" si="3"/>
        <v>41446</v>
      </c>
      <c r="U35" s="111"/>
      <c r="V35" s="61"/>
      <c r="W35" s="63"/>
      <c r="X35" s="98"/>
      <c r="Y35" s="98"/>
      <c r="Z35" s="99"/>
      <c r="AA35" s="98"/>
      <c r="AB35" s="98"/>
      <c r="AC35" s="99"/>
      <c r="AD35" s="61"/>
      <c r="AE35" s="61"/>
      <c r="AF35" s="63"/>
      <c r="AG35" s="87"/>
      <c r="AH35" s="98"/>
      <c r="AI35" s="99"/>
      <c r="AJ35" s="100">
        <v>0</v>
      </c>
      <c r="AK35" s="119"/>
      <c r="AL35" s="102">
        <v>0</v>
      </c>
      <c r="AM35" s="61"/>
      <c r="AN35" s="61"/>
      <c r="AO35" s="63"/>
      <c r="AP35" s="97">
        <f t="shared" ca="1" si="2"/>
        <v>41446</v>
      </c>
      <c r="AQ35" s="103"/>
      <c r="AR35" s="104"/>
      <c r="AS35" s="105"/>
      <c r="AT35" s="105"/>
    </row>
    <row r="36" spans="1:46" s="105" customFormat="1" ht="24">
      <c r="A36" s="107">
        <f t="shared" ca="1" si="0"/>
        <v>41447</v>
      </c>
      <c r="B36" s="48">
        <v>27</v>
      </c>
      <c r="C36" s="92"/>
      <c r="D36" s="50">
        <v>0.375</v>
      </c>
      <c r="E36" s="50">
        <v>1.5110534192579985</v>
      </c>
      <c r="F36" s="83">
        <v>9.9534444444444432</v>
      </c>
      <c r="G36" s="108">
        <v>7.2433333333333332</v>
      </c>
      <c r="H36" s="48">
        <v>13661</v>
      </c>
      <c r="I36" s="74"/>
      <c r="J36" s="93">
        <v>38320</v>
      </c>
      <c r="K36" s="94">
        <v>64145.21062271062</v>
      </c>
      <c r="L36" s="95">
        <v>26673.4</v>
      </c>
      <c r="M36" s="109"/>
      <c r="N36" s="74"/>
      <c r="O36" s="96"/>
      <c r="P36" s="100">
        <v>0</v>
      </c>
      <c r="Q36" s="101"/>
      <c r="R36" s="102">
        <v>0</v>
      </c>
      <c r="S36" s="110">
        <f t="shared" ca="1" si="3"/>
        <v>41447</v>
      </c>
      <c r="T36" s="107">
        <f t="shared" ca="1" si="3"/>
        <v>41447</v>
      </c>
      <c r="U36" s="109"/>
      <c r="V36" s="74"/>
      <c r="W36" s="96"/>
      <c r="X36" s="74"/>
      <c r="Y36" s="74"/>
      <c r="Z36" s="96"/>
      <c r="AA36" s="74"/>
      <c r="AB36" s="74"/>
      <c r="AC36" s="96"/>
      <c r="AD36" s="74"/>
      <c r="AE36" s="74"/>
      <c r="AF36" s="96"/>
      <c r="AG36" s="109"/>
      <c r="AH36" s="74"/>
      <c r="AI36" s="96"/>
      <c r="AJ36" s="100">
        <v>0</v>
      </c>
      <c r="AK36" s="119"/>
      <c r="AL36" s="102">
        <v>0</v>
      </c>
      <c r="AM36" s="74"/>
      <c r="AN36" s="74"/>
      <c r="AO36" s="96"/>
      <c r="AP36" s="110">
        <f t="shared" ca="1" si="2"/>
        <v>41447</v>
      </c>
      <c r="AQ36" s="103"/>
      <c r="AR36" s="104"/>
    </row>
    <row r="37" spans="1:46" s="105" customFormat="1" ht="24">
      <c r="A37" s="107">
        <f t="shared" ca="1" si="0"/>
        <v>41448</v>
      </c>
      <c r="B37" s="48">
        <v>25</v>
      </c>
      <c r="C37" s="92"/>
      <c r="D37" s="50">
        <v>0.34722222222222221</v>
      </c>
      <c r="E37" s="50">
        <v>1.8582756414802208</v>
      </c>
      <c r="F37" s="83">
        <v>10.944277777777776</v>
      </c>
      <c r="G37" s="108">
        <v>8.4983333333333331</v>
      </c>
      <c r="H37" s="48">
        <v>13571</v>
      </c>
      <c r="I37" s="74"/>
      <c r="J37" s="93">
        <v>51891</v>
      </c>
      <c r="K37" s="94">
        <v>70974.749084249081</v>
      </c>
      <c r="L37" s="95">
        <v>33459.599999999999</v>
      </c>
      <c r="M37" s="48"/>
      <c r="N37" s="74"/>
      <c r="O37" s="120"/>
      <c r="P37" s="101">
        <v>0</v>
      </c>
      <c r="Q37" s="101"/>
      <c r="R37" s="101">
        <v>0</v>
      </c>
      <c r="S37" s="110">
        <f t="shared" ca="1" si="3"/>
        <v>41448</v>
      </c>
      <c r="T37" s="107">
        <f t="shared" ca="1" si="3"/>
        <v>41448</v>
      </c>
      <c r="U37" s="109"/>
      <c r="V37" s="74"/>
      <c r="W37" s="96"/>
      <c r="X37" s="74"/>
      <c r="Y37" s="74"/>
      <c r="Z37" s="96"/>
      <c r="AA37" s="74"/>
      <c r="AB37" s="74"/>
      <c r="AC37" s="96"/>
      <c r="AD37" s="74"/>
      <c r="AE37" s="74"/>
      <c r="AF37" s="96"/>
      <c r="AG37" s="109"/>
      <c r="AH37" s="74"/>
      <c r="AI37" s="96"/>
      <c r="AJ37" s="100">
        <v>0</v>
      </c>
      <c r="AK37" s="119"/>
      <c r="AL37" s="102">
        <v>0</v>
      </c>
      <c r="AM37" s="74"/>
      <c r="AN37" s="74"/>
      <c r="AO37" s="96"/>
      <c r="AP37" s="110">
        <f t="shared" ca="1" si="2"/>
        <v>41448</v>
      </c>
      <c r="AQ37" s="19"/>
      <c r="AR37" s="20"/>
      <c r="AS37" s="106"/>
      <c r="AT37" s="106"/>
    </row>
    <row r="38" spans="1:46" s="105" customFormat="1" ht="24">
      <c r="A38" s="107">
        <f t="shared" ca="1" si="0"/>
        <v>41449</v>
      </c>
      <c r="B38" s="48">
        <v>20</v>
      </c>
      <c r="C38" s="92"/>
      <c r="D38" s="50">
        <v>0.27777777777777779</v>
      </c>
      <c r="E38" s="50">
        <v>2.1360534192579985</v>
      </c>
      <c r="F38" s="83">
        <v>11.980111111111109</v>
      </c>
      <c r="G38" s="108">
        <v>9.8483333333333327</v>
      </c>
      <c r="H38" s="48">
        <v>2930</v>
      </c>
      <c r="I38" s="74"/>
      <c r="J38" s="93">
        <v>54821</v>
      </c>
      <c r="K38" s="94">
        <v>78181.595238095237</v>
      </c>
      <c r="L38" s="95">
        <v>38557.799999999996</v>
      </c>
      <c r="M38" s="48"/>
      <c r="N38" s="74"/>
      <c r="O38" s="120"/>
      <c r="P38" s="101">
        <v>0</v>
      </c>
      <c r="Q38" s="101"/>
      <c r="R38" s="101">
        <v>0</v>
      </c>
      <c r="S38" s="110">
        <f t="shared" ca="1" si="3"/>
        <v>41449</v>
      </c>
      <c r="T38" s="107">
        <f t="shared" ca="1" si="3"/>
        <v>41449</v>
      </c>
      <c r="U38" s="109"/>
      <c r="V38" s="74"/>
      <c r="W38" s="96"/>
      <c r="X38" s="109"/>
      <c r="Y38" s="74"/>
      <c r="Z38" s="96"/>
      <c r="AA38" s="109"/>
      <c r="AB38" s="74"/>
      <c r="AC38" s="96"/>
      <c r="AD38" s="74"/>
      <c r="AE38" s="74"/>
      <c r="AF38" s="96"/>
      <c r="AG38" s="109"/>
      <c r="AH38" s="74"/>
      <c r="AI38" s="96"/>
      <c r="AJ38" s="100">
        <v>0</v>
      </c>
      <c r="AK38" s="119"/>
      <c r="AL38" s="102">
        <v>0</v>
      </c>
      <c r="AM38" s="74"/>
      <c r="AN38" s="74"/>
      <c r="AO38" s="96"/>
      <c r="AP38" s="110">
        <f t="shared" ca="1" si="2"/>
        <v>41449</v>
      </c>
      <c r="AQ38" s="19"/>
      <c r="AR38" s="20"/>
      <c r="AS38" s="106"/>
      <c r="AT38" s="106"/>
    </row>
    <row r="39" spans="1:46" s="106" customFormat="1" ht="24">
      <c r="A39" s="91">
        <f t="shared" ca="1" si="0"/>
        <v>41450</v>
      </c>
      <c r="B39" s="48">
        <v>33</v>
      </c>
      <c r="C39" s="92"/>
      <c r="D39" s="50">
        <v>0.45833333333333331</v>
      </c>
      <c r="E39" s="50">
        <v>2.594386752591332</v>
      </c>
      <c r="F39" s="83">
        <v>12.859277777777775</v>
      </c>
      <c r="G39" s="108">
        <v>11.515833333333333</v>
      </c>
      <c r="H39" s="48">
        <v>2573</v>
      </c>
      <c r="I39" s="74"/>
      <c r="J39" s="93">
        <v>57394</v>
      </c>
      <c r="K39" s="94">
        <v>84266.210622710627</v>
      </c>
      <c r="L39" s="95">
        <v>45573.2</v>
      </c>
      <c r="M39" s="48"/>
      <c r="N39" s="98"/>
      <c r="O39" s="120"/>
      <c r="P39" s="101">
        <v>0</v>
      </c>
      <c r="Q39" s="101"/>
      <c r="R39" s="101">
        <v>0</v>
      </c>
      <c r="S39" s="97">
        <f t="shared" ca="1" si="3"/>
        <v>41450</v>
      </c>
      <c r="T39" s="91">
        <f t="shared" ca="1" si="3"/>
        <v>41450</v>
      </c>
      <c r="U39" s="100"/>
      <c r="V39" s="101"/>
      <c r="W39" s="102"/>
      <c r="X39" s="111"/>
      <c r="Y39" s="98"/>
      <c r="Z39" s="99"/>
      <c r="AA39" s="98"/>
      <c r="AB39" s="98"/>
      <c r="AC39" s="99"/>
      <c r="AD39" s="61"/>
      <c r="AE39" s="61"/>
      <c r="AF39" s="63"/>
      <c r="AG39" s="111"/>
      <c r="AH39" s="98"/>
      <c r="AI39" s="99"/>
      <c r="AJ39" s="100">
        <v>0</v>
      </c>
      <c r="AK39" s="119"/>
      <c r="AL39" s="102">
        <v>0</v>
      </c>
      <c r="AM39" s="98"/>
      <c r="AN39" s="98"/>
      <c r="AO39" s="99"/>
      <c r="AP39" s="97">
        <f t="shared" ca="1" si="2"/>
        <v>41450</v>
      </c>
      <c r="AQ39" s="19"/>
      <c r="AR39" s="20"/>
    </row>
    <row r="40" spans="1:46" s="106" customFormat="1" ht="24">
      <c r="A40" s="91">
        <f t="shared" ca="1" si="0"/>
        <v>41451</v>
      </c>
      <c r="B40" s="48">
        <v>25</v>
      </c>
      <c r="C40" s="92"/>
      <c r="D40" s="50">
        <v>0.34722222222222221</v>
      </c>
      <c r="E40" s="50">
        <v>2.9416089748135543</v>
      </c>
      <c r="F40" s="83">
        <v>13.716777777777775</v>
      </c>
      <c r="G40" s="108">
        <v>12.570833333333333</v>
      </c>
      <c r="H40" s="48">
        <v>4207</v>
      </c>
      <c r="I40" s="74"/>
      <c r="J40" s="93">
        <v>61601</v>
      </c>
      <c r="K40" s="94">
        <v>92063.902930402939</v>
      </c>
      <c r="L40" s="95">
        <v>56586.799999999996</v>
      </c>
      <c r="M40" s="109"/>
      <c r="N40" s="74"/>
      <c r="O40" s="96"/>
      <c r="P40" s="101">
        <v>0</v>
      </c>
      <c r="Q40" s="101"/>
      <c r="R40" s="101">
        <v>0</v>
      </c>
      <c r="S40" s="97">
        <f t="shared" ca="1" si="3"/>
        <v>41451</v>
      </c>
      <c r="T40" s="91">
        <f t="shared" ca="1" si="3"/>
        <v>41451</v>
      </c>
      <c r="U40" s="100"/>
      <c r="V40" s="101"/>
      <c r="W40" s="102"/>
      <c r="X40" s="100"/>
      <c r="Y40" s="101"/>
      <c r="Z40" s="102"/>
      <c r="AA40" s="98"/>
      <c r="AB40" s="98"/>
      <c r="AC40" s="99"/>
      <c r="AD40" s="61"/>
      <c r="AE40" s="61"/>
      <c r="AF40" s="63"/>
      <c r="AG40" s="111"/>
      <c r="AH40" s="98"/>
      <c r="AI40" s="99"/>
      <c r="AJ40" s="100">
        <v>0</v>
      </c>
      <c r="AK40" s="119"/>
      <c r="AL40" s="102">
        <v>0</v>
      </c>
      <c r="AM40" s="98"/>
      <c r="AN40" s="98"/>
      <c r="AO40" s="99"/>
      <c r="AP40" s="97">
        <f t="shared" ca="1" si="2"/>
        <v>41451</v>
      </c>
      <c r="AQ40" s="19"/>
      <c r="AR40" s="20"/>
    </row>
    <row r="41" spans="1:46" s="106" customFormat="1" ht="24">
      <c r="A41" s="91">
        <f t="shared" ca="1" si="0"/>
        <v>41452</v>
      </c>
      <c r="B41" s="48">
        <v>40</v>
      </c>
      <c r="C41" s="92"/>
      <c r="D41" s="50">
        <v>0.55555555555555558</v>
      </c>
      <c r="E41" s="50">
        <v>3.4971645303691101</v>
      </c>
      <c r="F41" s="83">
        <v>14.442611111111109</v>
      </c>
      <c r="G41" s="108">
        <v>13.303333333333333</v>
      </c>
      <c r="H41" s="48">
        <v>4234</v>
      </c>
      <c r="I41" s="74"/>
      <c r="J41" s="93">
        <v>65835</v>
      </c>
      <c r="K41" s="94">
        <v>97236.826007326017</v>
      </c>
      <c r="L41" s="95">
        <v>64561.2</v>
      </c>
      <c r="M41" s="48"/>
      <c r="N41" s="74"/>
      <c r="O41" s="120"/>
      <c r="P41" s="101">
        <v>0</v>
      </c>
      <c r="Q41" s="101"/>
      <c r="R41" s="101">
        <v>0</v>
      </c>
      <c r="S41" s="110">
        <f t="shared" ca="1" si="3"/>
        <v>41452</v>
      </c>
      <c r="T41" s="107">
        <f t="shared" ca="1" si="3"/>
        <v>41452</v>
      </c>
      <c r="U41" s="100"/>
      <c r="V41" s="101"/>
      <c r="W41" s="102"/>
      <c r="X41" s="111"/>
      <c r="Y41" s="98"/>
      <c r="Z41" s="99"/>
      <c r="AA41" s="109"/>
      <c r="AB41" s="74"/>
      <c r="AC41" s="96"/>
      <c r="AD41" s="61"/>
      <c r="AE41" s="61"/>
      <c r="AF41" s="63"/>
      <c r="AG41" s="111"/>
      <c r="AH41" s="98"/>
      <c r="AI41" s="99"/>
      <c r="AJ41" s="100">
        <v>0</v>
      </c>
      <c r="AK41" s="119"/>
      <c r="AL41" s="102">
        <v>0</v>
      </c>
      <c r="AM41" s="98"/>
      <c r="AN41" s="98"/>
      <c r="AO41" s="99"/>
      <c r="AP41" s="97">
        <f t="shared" ca="1" si="2"/>
        <v>41452</v>
      </c>
      <c r="AQ41" s="19"/>
      <c r="AR41" s="20"/>
    </row>
    <row r="42" spans="1:46" s="106" customFormat="1" ht="24.75" thickBot="1">
      <c r="A42" s="91">
        <f t="shared" ca="1" si="0"/>
        <v>41453</v>
      </c>
      <c r="B42" s="48">
        <v>36</v>
      </c>
      <c r="C42" s="92"/>
      <c r="D42" s="50">
        <v>0.5</v>
      </c>
      <c r="E42" s="50">
        <v>3.9971645303691101</v>
      </c>
      <c r="F42" s="83">
        <v>15.276777777777776</v>
      </c>
      <c r="G42" s="108">
        <v>14.705833333333333</v>
      </c>
      <c r="H42" s="48">
        <v>1181</v>
      </c>
      <c r="I42" s="74"/>
      <c r="J42" s="93">
        <v>67016</v>
      </c>
      <c r="K42" s="94">
        <v>102051.21062271063</v>
      </c>
      <c r="L42" s="95">
        <v>75142</v>
      </c>
      <c r="M42" s="109"/>
      <c r="N42" s="74"/>
      <c r="O42" s="96"/>
      <c r="P42" s="101">
        <v>0</v>
      </c>
      <c r="Q42" s="101"/>
      <c r="R42" s="101">
        <v>0</v>
      </c>
      <c r="S42" s="97">
        <f t="shared" ca="1" si="3"/>
        <v>41453</v>
      </c>
      <c r="T42" s="91">
        <f t="shared" ca="1" si="3"/>
        <v>41453</v>
      </c>
      <c r="U42" s="109"/>
      <c r="V42" s="74"/>
      <c r="W42" s="96"/>
      <c r="X42" s="100"/>
      <c r="Y42" s="101"/>
      <c r="Z42" s="102"/>
      <c r="AA42" s="101"/>
      <c r="AB42" s="101"/>
      <c r="AC42" s="101"/>
      <c r="AD42" s="61"/>
      <c r="AE42" s="61"/>
      <c r="AF42" s="63"/>
      <c r="AG42" s="111"/>
      <c r="AH42" s="98"/>
      <c r="AI42" s="99"/>
      <c r="AJ42" s="100">
        <v>1.85</v>
      </c>
      <c r="AK42" s="119"/>
      <c r="AL42" s="102">
        <v>1.85</v>
      </c>
      <c r="AM42" s="98"/>
      <c r="AN42" s="98"/>
      <c r="AO42" s="99"/>
      <c r="AP42" s="97">
        <f t="shared" ca="1" si="2"/>
        <v>41453</v>
      </c>
      <c r="AQ42" s="19"/>
      <c r="AR42" s="20"/>
    </row>
    <row r="43" spans="1:46" ht="25.5" thickTop="1" thickBot="1">
      <c r="A43" s="57">
        <f t="shared" ca="1" si="0"/>
        <v>41454</v>
      </c>
      <c r="B43" s="48">
        <v>53</v>
      </c>
      <c r="C43" s="92"/>
      <c r="D43" s="50">
        <v>0.8833333333333333</v>
      </c>
      <c r="E43" s="50">
        <v>4.880497863702443</v>
      </c>
      <c r="F43" s="83">
        <v>16.050111111111107</v>
      </c>
      <c r="G43" s="52">
        <v>15.790833333333332</v>
      </c>
      <c r="H43" s="69">
        <v>3867</v>
      </c>
      <c r="I43" s="75"/>
      <c r="J43" s="93">
        <v>70883</v>
      </c>
      <c r="K43" s="71">
        <v>106627.1336996337</v>
      </c>
      <c r="L43" s="72">
        <v>83986.8</v>
      </c>
      <c r="M43" s="69"/>
      <c r="N43" s="74"/>
      <c r="O43" s="121"/>
      <c r="P43" s="89">
        <v>0</v>
      </c>
      <c r="Q43" s="89"/>
      <c r="R43" s="89">
        <v>0</v>
      </c>
      <c r="S43" s="60">
        <f t="shared" ca="1" si="3"/>
        <v>41454</v>
      </c>
      <c r="T43" s="57">
        <f t="shared" ca="1" si="3"/>
        <v>41454</v>
      </c>
      <c r="U43" s="114"/>
      <c r="V43" s="115"/>
      <c r="W43" s="116"/>
      <c r="X43" s="100"/>
      <c r="Y43" s="101"/>
      <c r="Z43" s="102"/>
      <c r="AA43" s="101"/>
      <c r="AB43" s="101"/>
      <c r="AC43" s="101"/>
      <c r="AD43" s="61"/>
      <c r="AE43" s="61"/>
      <c r="AF43" s="63"/>
      <c r="AG43" s="113"/>
      <c r="AH43" s="85"/>
      <c r="AI43" s="86"/>
      <c r="AJ43" s="88">
        <v>1.85</v>
      </c>
      <c r="AK43" s="122"/>
      <c r="AL43" s="90">
        <v>3.7</v>
      </c>
      <c r="AM43" s="85"/>
      <c r="AN43" s="85"/>
      <c r="AO43" s="86"/>
      <c r="AP43" s="60">
        <f t="shared" ca="1" si="2"/>
        <v>41454</v>
      </c>
      <c r="AQ43" s="7"/>
      <c r="AR43" s="8"/>
    </row>
    <row r="44" spans="1:46" s="106" customFormat="1" ht="25.5" thickTop="1" thickBot="1">
      <c r="A44" s="91">
        <f t="shared" ca="1" si="0"/>
        <v>41455</v>
      </c>
      <c r="B44" s="48">
        <v>22</v>
      </c>
      <c r="C44" s="92"/>
      <c r="D44" s="50">
        <v>0.26190476190476192</v>
      </c>
      <c r="E44" s="50">
        <v>5.1424026256072048</v>
      </c>
      <c r="F44" s="83">
        <v>16.612611111111107</v>
      </c>
      <c r="G44" s="108">
        <v>16.625833333333333</v>
      </c>
      <c r="H44" s="48">
        <v>3908</v>
      </c>
      <c r="I44" s="74"/>
      <c r="J44" s="93">
        <v>74791</v>
      </c>
      <c r="K44" s="94">
        <v>111755.21062271063</v>
      </c>
      <c r="L44" s="95">
        <v>91410</v>
      </c>
      <c r="M44" s="109"/>
      <c r="N44" s="74"/>
      <c r="O44" s="96"/>
      <c r="P44" s="101">
        <v>0</v>
      </c>
      <c r="Q44" s="101"/>
      <c r="R44" s="101">
        <v>0</v>
      </c>
      <c r="S44" s="97">
        <f t="shared" ref="S44:T59" ca="1" si="4">DATE(YEAR(TODAY()),MONTH(S43),DAY(S43)+1)</f>
        <v>41455</v>
      </c>
      <c r="T44" s="91">
        <f t="shared" ca="1" si="4"/>
        <v>41455</v>
      </c>
      <c r="U44" s="100">
        <v>0</v>
      </c>
      <c r="V44" s="117"/>
      <c r="W44" s="101">
        <v>0</v>
      </c>
      <c r="X44" s="109"/>
      <c r="Y44" s="74"/>
      <c r="Z44" s="96"/>
      <c r="AA44" s="109"/>
      <c r="AB44" s="74"/>
      <c r="AC44" s="96"/>
      <c r="AD44" s="111"/>
      <c r="AE44" s="98"/>
      <c r="AF44" s="99"/>
      <c r="AG44" s="123"/>
      <c r="AH44" s="124"/>
      <c r="AI44" s="125"/>
      <c r="AJ44" s="100">
        <v>5.54</v>
      </c>
      <c r="AK44" s="119"/>
      <c r="AL44" s="102">
        <v>9.24</v>
      </c>
      <c r="AM44" s="111"/>
      <c r="AN44" s="98"/>
      <c r="AO44" s="99"/>
      <c r="AP44" s="97">
        <f t="shared" ca="1" si="2"/>
        <v>41455</v>
      </c>
      <c r="AQ44" s="19"/>
      <c r="AR44" s="20"/>
    </row>
    <row r="45" spans="1:46" s="106" customFormat="1" ht="25.5" thickTop="1" thickBot="1">
      <c r="A45" s="91">
        <f t="shared" ca="1" si="0"/>
        <v>41456</v>
      </c>
      <c r="B45" s="48">
        <v>44</v>
      </c>
      <c r="C45" s="92"/>
      <c r="D45" s="50">
        <v>0.61111111111111116</v>
      </c>
      <c r="E45" s="50">
        <v>5.7535137367183165</v>
      </c>
      <c r="F45" s="83">
        <v>17.041777777777774</v>
      </c>
      <c r="G45" s="108">
        <v>17.555833333333332</v>
      </c>
      <c r="H45" s="48">
        <v>1833</v>
      </c>
      <c r="I45" s="74"/>
      <c r="J45" s="93">
        <v>76624</v>
      </c>
      <c r="K45" s="94">
        <v>116177.67216117216</v>
      </c>
      <c r="L45" s="95">
        <v>96299</v>
      </c>
      <c r="M45" s="114"/>
      <c r="N45" s="115"/>
      <c r="O45" s="116"/>
      <c r="P45" s="101">
        <v>0</v>
      </c>
      <c r="Q45" s="101"/>
      <c r="R45" s="101">
        <v>0</v>
      </c>
      <c r="S45" s="110">
        <f t="shared" ca="1" si="4"/>
        <v>41456</v>
      </c>
      <c r="T45" s="107">
        <f t="shared" ca="1" si="4"/>
        <v>41456</v>
      </c>
      <c r="U45" s="100">
        <v>0</v>
      </c>
      <c r="V45" s="101"/>
      <c r="W45" s="101">
        <v>0</v>
      </c>
      <c r="X45" s="100"/>
      <c r="Y45" s="101"/>
      <c r="Z45" s="102"/>
      <c r="AA45" s="101"/>
      <c r="AB45" s="101"/>
      <c r="AC45" s="101"/>
      <c r="AD45" s="126"/>
      <c r="AE45" s="127"/>
      <c r="AF45" s="128"/>
      <c r="AG45" s="129" t="s">
        <v>59</v>
      </c>
      <c r="AH45" s="98"/>
      <c r="AI45" s="130" t="e">
        <f>IF(ISNUMBER(AG45),AI44+AG45,NA())</f>
        <v>#N/A</v>
      </c>
      <c r="AJ45" s="100">
        <v>12.92</v>
      </c>
      <c r="AK45" s="119"/>
      <c r="AL45" s="102">
        <v>22.16</v>
      </c>
      <c r="AM45" s="100"/>
      <c r="AN45" s="101"/>
      <c r="AO45" s="102"/>
      <c r="AP45" s="97">
        <f t="shared" ca="1" si="2"/>
        <v>41456</v>
      </c>
      <c r="AQ45" s="19"/>
      <c r="AR45" s="20"/>
    </row>
    <row r="46" spans="1:46" s="106" customFormat="1" ht="24.75" thickTop="1">
      <c r="A46" s="91">
        <f t="shared" ca="1" si="0"/>
        <v>41457</v>
      </c>
      <c r="B46" s="48">
        <v>34</v>
      </c>
      <c r="C46" s="92"/>
      <c r="D46" s="50">
        <v>0.47222222222222221</v>
      </c>
      <c r="E46" s="50">
        <v>6.2257359589405388</v>
      </c>
      <c r="F46" s="83">
        <v>17.505944444444442</v>
      </c>
      <c r="G46" s="108">
        <v>18.500833333333333</v>
      </c>
      <c r="H46" s="48">
        <v>8974</v>
      </c>
      <c r="I46" s="74"/>
      <c r="J46" s="93">
        <v>85598</v>
      </c>
      <c r="K46" s="94">
        <v>120602.74908424908</v>
      </c>
      <c r="L46" s="95">
        <v>101045.6</v>
      </c>
      <c r="M46" s="48">
        <v>24</v>
      </c>
      <c r="N46" s="117"/>
      <c r="O46" s="120">
        <v>24</v>
      </c>
      <c r="P46" s="101">
        <v>1</v>
      </c>
      <c r="Q46" s="101"/>
      <c r="R46" s="101">
        <v>1</v>
      </c>
      <c r="S46" s="110">
        <f t="shared" ca="1" si="4"/>
        <v>41457</v>
      </c>
      <c r="T46" s="107">
        <f t="shared" ca="1" si="4"/>
        <v>41457</v>
      </c>
      <c r="U46" s="100">
        <v>0</v>
      </c>
      <c r="V46" s="101"/>
      <c r="W46" s="101">
        <v>0</v>
      </c>
      <c r="X46" s="100"/>
      <c r="Y46" s="101"/>
      <c r="Z46" s="102"/>
      <c r="AA46" s="101"/>
      <c r="AB46" s="101"/>
      <c r="AC46" s="101"/>
      <c r="AD46" s="101">
        <v>0</v>
      </c>
      <c r="AE46" s="98"/>
      <c r="AF46" s="130">
        <f t="shared" ref="AF46:AF76" si="5">IF(ISNUMBER(AD46),AF45+AD46,NA())</f>
        <v>0</v>
      </c>
      <c r="AG46" s="129" t="s">
        <v>59</v>
      </c>
      <c r="AH46" s="98"/>
      <c r="AI46" s="130" t="e">
        <f t="shared" ref="AI46:AI82" si="6">IF(ISNUMBER(AG46),AI45+AG46,NA())</f>
        <v>#N/A</v>
      </c>
      <c r="AJ46" s="100">
        <v>25.85</v>
      </c>
      <c r="AK46" s="119"/>
      <c r="AL46" s="102">
        <v>48.010000000000005</v>
      </c>
      <c r="AM46" s="111"/>
      <c r="AN46" s="98"/>
      <c r="AO46" s="99"/>
      <c r="AP46" s="97">
        <f t="shared" ca="1" si="2"/>
        <v>41457</v>
      </c>
      <c r="AQ46" s="19"/>
      <c r="AR46" s="20"/>
    </row>
    <row r="47" spans="1:46" s="106" customFormat="1" ht="24">
      <c r="A47" s="91">
        <f t="shared" ca="1" si="0"/>
        <v>41458</v>
      </c>
      <c r="B47" s="48">
        <v>14</v>
      </c>
      <c r="C47" s="92"/>
      <c r="D47" s="50">
        <v>0.19444444444444445</v>
      </c>
      <c r="E47" s="50">
        <v>6.4201804033849834</v>
      </c>
      <c r="F47" s="83">
        <v>17.895944444444442</v>
      </c>
      <c r="G47" s="108">
        <v>19.090833333333332</v>
      </c>
      <c r="H47" s="48">
        <v>8543</v>
      </c>
      <c r="I47" s="74"/>
      <c r="J47" s="93">
        <v>94141</v>
      </c>
      <c r="K47" s="94">
        <v>124338.13369963369</v>
      </c>
      <c r="L47" s="95">
        <v>104012.8</v>
      </c>
      <c r="M47" s="48">
        <v>9</v>
      </c>
      <c r="N47" s="74"/>
      <c r="O47" s="120">
        <v>33</v>
      </c>
      <c r="P47" s="101">
        <v>1</v>
      </c>
      <c r="Q47" s="101"/>
      <c r="R47" s="101">
        <v>2</v>
      </c>
      <c r="S47" s="97">
        <f t="shared" ca="1" si="4"/>
        <v>41458</v>
      </c>
      <c r="T47" s="91">
        <f t="shared" ca="1" si="4"/>
        <v>41458</v>
      </c>
      <c r="U47" s="100">
        <v>0</v>
      </c>
      <c r="V47" s="101"/>
      <c r="W47" s="101">
        <v>0</v>
      </c>
      <c r="X47" s="100"/>
      <c r="Y47" s="101"/>
      <c r="Z47" s="102"/>
      <c r="AA47" s="101"/>
      <c r="AB47" s="101"/>
      <c r="AC47" s="101"/>
      <c r="AD47" s="101">
        <v>0</v>
      </c>
      <c r="AE47" s="98"/>
      <c r="AF47" s="130">
        <f t="shared" si="5"/>
        <v>0</v>
      </c>
      <c r="AG47" s="129" t="s">
        <v>59</v>
      </c>
      <c r="AH47" s="98"/>
      <c r="AI47" s="130" t="e">
        <f t="shared" si="6"/>
        <v>#N/A</v>
      </c>
      <c r="AJ47" s="100">
        <v>25.85</v>
      </c>
      <c r="AK47" s="119"/>
      <c r="AL47" s="102">
        <v>73.860000000000014</v>
      </c>
      <c r="AM47" s="100"/>
      <c r="AN47" s="101"/>
      <c r="AO47" s="102"/>
      <c r="AP47" s="97">
        <f t="shared" ca="1" si="2"/>
        <v>41458</v>
      </c>
      <c r="AQ47" s="19"/>
      <c r="AR47" s="20"/>
    </row>
    <row r="48" spans="1:46" s="106" customFormat="1" ht="24.75" thickBot="1">
      <c r="A48" s="107">
        <f t="shared" ca="1" si="0"/>
        <v>41459</v>
      </c>
      <c r="B48" s="48">
        <v>9</v>
      </c>
      <c r="C48" s="92"/>
      <c r="D48" s="50">
        <v>0.125</v>
      </c>
      <c r="E48" s="50">
        <v>6.5451804033849834</v>
      </c>
      <c r="F48" s="83">
        <v>18.225944444444441</v>
      </c>
      <c r="G48" s="108">
        <v>19.588333333333331</v>
      </c>
      <c r="H48" s="48">
        <v>2753</v>
      </c>
      <c r="I48" s="74"/>
      <c r="J48" s="93">
        <v>96894</v>
      </c>
      <c r="K48" s="94">
        <v>127680.74908424908</v>
      </c>
      <c r="L48" s="95">
        <v>107679.6</v>
      </c>
      <c r="M48" s="48">
        <v>37</v>
      </c>
      <c r="N48" s="74"/>
      <c r="O48" s="120">
        <v>70</v>
      </c>
      <c r="P48" s="101">
        <v>4</v>
      </c>
      <c r="Q48" s="101"/>
      <c r="R48" s="101">
        <v>6</v>
      </c>
      <c r="S48" s="110">
        <f t="shared" ca="1" si="4"/>
        <v>41459</v>
      </c>
      <c r="T48" s="107">
        <f t="shared" ca="1" si="4"/>
        <v>41459</v>
      </c>
      <c r="U48" s="100">
        <v>0</v>
      </c>
      <c r="V48" s="101"/>
      <c r="W48" s="101">
        <v>0</v>
      </c>
      <c r="X48" s="100"/>
      <c r="Y48" s="101"/>
      <c r="Z48" s="102"/>
      <c r="AA48" s="101"/>
      <c r="AB48" s="101"/>
      <c r="AC48" s="101"/>
      <c r="AD48" s="101">
        <v>0</v>
      </c>
      <c r="AE48" s="74"/>
      <c r="AF48" s="130">
        <f t="shared" si="5"/>
        <v>0</v>
      </c>
      <c r="AG48" s="100" t="s">
        <v>59</v>
      </c>
      <c r="AH48" s="74"/>
      <c r="AI48" s="102" t="e">
        <f t="shared" si="6"/>
        <v>#N/A</v>
      </c>
      <c r="AJ48" s="100">
        <v>44.31</v>
      </c>
      <c r="AK48" s="119"/>
      <c r="AL48" s="102">
        <v>118.17000000000002</v>
      </c>
      <c r="AM48" s="111"/>
      <c r="AN48" s="98"/>
      <c r="AO48" s="99"/>
      <c r="AP48" s="97">
        <f t="shared" ca="1" si="2"/>
        <v>41459</v>
      </c>
      <c r="AQ48" s="103"/>
      <c r="AR48" s="104"/>
      <c r="AS48" s="105"/>
      <c r="AT48" s="105"/>
    </row>
    <row r="49" spans="1:46" s="106" customFormat="1" ht="25.5" thickTop="1" thickBot="1">
      <c r="A49" s="91">
        <f t="shared" ca="1" si="0"/>
        <v>41460</v>
      </c>
      <c r="B49" s="48">
        <v>5</v>
      </c>
      <c r="C49" s="92"/>
      <c r="D49" s="50">
        <v>6.9444444444444448E-2</v>
      </c>
      <c r="E49" s="50">
        <v>6.6146248478294281</v>
      </c>
      <c r="F49" s="83">
        <v>18.542611111111107</v>
      </c>
      <c r="G49" s="108">
        <v>20.040833333333332</v>
      </c>
      <c r="H49" s="48">
        <v>6791</v>
      </c>
      <c r="I49" s="74"/>
      <c r="J49" s="93">
        <v>103685</v>
      </c>
      <c r="K49" s="94">
        <v>129868.36446886447</v>
      </c>
      <c r="L49" s="95">
        <v>110774.40000000001</v>
      </c>
      <c r="M49" s="48">
        <v>18</v>
      </c>
      <c r="N49" s="74"/>
      <c r="O49" s="120">
        <v>88</v>
      </c>
      <c r="P49" s="101">
        <v>14</v>
      </c>
      <c r="Q49" s="101"/>
      <c r="R49" s="101">
        <v>20</v>
      </c>
      <c r="S49" s="110">
        <f t="shared" ca="1" si="4"/>
        <v>41460</v>
      </c>
      <c r="T49" s="107">
        <f t="shared" ca="1" si="4"/>
        <v>41460</v>
      </c>
      <c r="U49" s="100">
        <v>0</v>
      </c>
      <c r="V49" s="101"/>
      <c r="W49" s="101">
        <v>0</v>
      </c>
      <c r="X49" s="100"/>
      <c r="Y49" s="101"/>
      <c r="Z49" s="102"/>
      <c r="AA49" s="101"/>
      <c r="AB49" s="101"/>
      <c r="AC49" s="101"/>
      <c r="AD49" s="101">
        <v>0</v>
      </c>
      <c r="AE49" s="98"/>
      <c r="AF49" s="130">
        <f t="shared" si="5"/>
        <v>0</v>
      </c>
      <c r="AG49" s="129" t="s">
        <v>59</v>
      </c>
      <c r="AH49" s="98"/>
      <c r="AI49" s="130" t="e">
        <f t="shared" si="6"/>
        <v>#N/A</v>
      </c>
      <c r="AJ49" s="100">
        <v>55.38</v>
      </c>
      <c r="AK49" s="119"/>
      <c r="AL49" s="102">
        <v>173.55</v>
      </c>
      <c r="AM49" s="114"/>
      <c r="AN49" s="115"/>
      <c r="AO49" s="116"/>
      <c r="AP49" s="97">
        <f t="shared" ca="1" si="2"/>
        <v>41460</v>
      </c>
      <c r="AQ49" s="103"/>
      <c r="AR49" s="104"/>
      <c r="AS49" s="105"/>
      <c r="AT49" s="105"/>
    </row>
    <row r="50" spans="1:46" s="105" customFormat="1" ht="24.75" thickTop="1">
      <c r="A50" s="107">
        <f t="shared" ca="1" si="0"/>
        <v>41461</v>
      </c>
      <c r="B50" s="48">
        <v>7</v>
      </c>
      <c r="C50" s="92"/>
      <c r="D50" s="50">
        <v>9.7222222222222224E-2</v>
      </c>
      <c r="E50" s="50">
        <v>6.7118470700516504</v>
      </c>
      <c r="F50" s="83">
        <v>18.877611111111108</v>
      </c>
      <c r="G50" s="108">
        <v>20.448333333333331</v>
      </c>
      <c r="H50" s="48">
        <v>4576</v>
      </c>
      <c r="I50" s="74"/>
      <c r="J50" s="93">
        <v>108261</v>
      </c>
      <c r="K50" s="94">
        <v>132005.67216117217</v>
      </c>
      <c r="L50" s="95">
        <v>113992.40000000001</v>
      </c>
      <c r="M50" s="48">
        <v>34</v>
      </c>
      <c r="N50" s="74"/>
      <c r="O50" s="120">
        <v>122</v>
      </c>
      <c r="P50" s="101">
        <v>19</v>
      </c>
      <c r="Q50" s="101"/>
      <c r="R50" s="101">
        <v>39</v>
      </c>
      <c r="S50" s="110">
        <f t="shared" ca="1" si="4"/>
        <v>41461</v>
      </c>
      <c r="T50" s="107">
        <f t="shared" ca="1" si="4"/>
        <v>41461</v>
      </c>
      <c r="U50" s="100">
        <v>0</v>
      </c>
      <c r="V50" s="101"/>
      <c r="W50" s="101">
        <v>0</v>
      </c>
      <c r="X50" s="100"/>
      <c r="Y50" s="101"/>
      <c r="Z50" s="102"/>
      <c r="AA50" s="101"/>
      <c r="AB50" s="101"/>
      <c r="AC50" s="101"/>
      <c r="AD50" s="101">
        <v>0</v>
      </c>
      <c r="AE50" s="98"/>
      <c r="AF50" s="130">
        <f t="shared" si="5"/>
        <v>0</v>
      </c>
      <c r="AG50" s="100" t="s">
        <v>59</v>
      </c>
      <c r="AH50" s="74"/>
      <c r="AI50" s="102" t="e">
        <f t="shared" si="6"/>
        <v>#N/A</v>
      </c>
      <c r="AJ50" s="100">
        <v>60.92</v>
      </c>
      <c r="AK50" s="119"/>
      <c r="AL50" s="102">
        <v>234.47000000000003</v>
      </c>
      <c r="AM50" s="101">
        <v>2</v>
      </c>
      <c r="AN50" s="101"/>
      <c r="AO50" s="101">
        <v>2</v>
      </c>
      <c r="AP50" s="110">
        <f t="shared" ca="1" si="2"/>
        <v>41461</v>
      </c>
      <c r="AQ50" s="19"/>
      <c r="AR50" s="20"/>
      <c r="AS50" s="106"/>
      <c r="AT50" s="106"/>
    </row>
    <row r="51" spans="1:46" s="105" customFormat="1" ht="24.75" thickBot="1">
      <c r="A51" s="107">
        <f t="shared" ca="1" si="0"/>
        <v>41462</v>
      </c>
      <c r="B51" s="48">
        <v>3</v>
      </c>
      <c r="C51" s="92"/>
      <c r="D51" s="50">
        <v>4.1666666666666664E-2</v>
      </c>
      <c r="E51" s="50">
        <v>6.7535137367183173</v>
      </c>
      <c r="F51" s="83">
        <v>19.180111111111099</v>
      </c>
      <c r="G51" s="108">
        <v>20.833333333333332</v>
      </c>
      <c r="H51" s="48">
        <v>1329</v>
      </c>
      <c r="I51" s="74"/>
      <c r="J51" s="93">
        <v>109590</v>
      </c>
      <c r="K51" s="94">
        <v>133523.59523809524</v>
      </c>
      <c r="L51" s="95">
        <v>115848.00000000001</v>
      </c>
      <c r="M51" s="48">
        <v>91</v>
      </c>
      <c r="N51" s="74"/>
      <c r="O51" s="120">
        <v>213</v>
      </c>
      <c r="P51" s="101">
        <v>30</v>
      </c>
      <c r="Q51" s="101"/>
      <c r="R51" s="101">
        <v>69</v>
      </c>
      <c r="S51" s="110">
        <f t="shared" ca="1" si="4"/>
        <v>41462</v>
      </c>
      <c r="T51" s="107">
        <f t="shared" ca="1" si="4"/>
        <v>41462</v>
      </c>
      <c r="U51" s="100">
        <v>0</v>
      </c>
      <c r="V51" s="101"/>
      <c r="W51" s="101">
        <v>0</v>
      </c>
      <c r="X51" s="109"/>
      <c r="Y51" s="74"/>
      <c r="Z51" s="96"/>
      <c r="AA51" s="109"/>
      <c r="AB51" s="74"/>
      <c r="AC51" s="96"/>
      <c r="AD51" s="101">
        <v>0</v>
      </c>
      <c r="AE51" s="74"/>
      <c r="AF51" s="130">
        <f t="shared" si="5"/>
        <v>0</v>
      </c>
      <c r="AG51" s="100" t="s">
        <v>59</v>
      </c>
      <c r="AH51" s="74"/>
      <c r="AI51" s="102" t="e">
        <f t="shared" si="6"/>
        <v>#N/A</v>
      </c>
      <c r="AJ51" s="100">
        <v>264</v>
      </c>
      <c r="AK51" s="119"/>
      <c r="AL51" s="102">
        <v>498.47</v>
      </c>
      <c r="AM51" s="101">
        <v>9</v>
      </c>
      <c r="AN51" s="74"/>
      <c r="AO51" s="101">
        <v>11</v>
      </c>
      <c r="AP51" s="110">
        <f t="shared" ca="1" si="2"/>
        <v>41462</v>
      </c>
      <c r="AQ51" s="19"/>
      <c r="AR51" s="20"/>
      <c r="AS51" s="106"/>
      <c r="AT51" s="106"/>
    </row>
    <row r="52" spans="1:46" s="106" customFormat="1" ht="25.5" thickTop="1" thickBot="1">
      <c r="A52" s="91">
        <f t="shared" ca="1" si="0"/>
        <v>41463</v>
      </c>
      <c r="B52" s="48">
        <v>6</v>
      </c>
      <c r="C52" s="92"/>
      <c r="D52" s="50">
        <v>8.3333333333333329E-2</v>
      </c>
      <c r="E52" s="50">
        <v>6.8368470700516504</v>
      </c>
      <c r="F52" s="83">
        <v>19.413444444444441</v>
      </c>
      <c r="G52" s="108">
        <v>21.153333333333332</v>
      </c>
      <c r="H52" s="48">
        <v>2018</v>
      </c>
      <c r="I52" s="74"/>
      <c r="J52" s="93">
        <v>111608</v>
      </c>
      <c r="K52" s="94">
        <v>135106.82600732602</v>
      </c>
      <c r="L52" s="95">
        <v>117552.40000000001</v>
      </c>
      <c r="M52" s="48">
        <v>82</v>
      </c>
      <c r="N52" s="74"/>
      <c r="O52" s="120">
        <v>295</v>
      </c>
      <c r="P52" s="101">
        <v>51</v>
      </c>
      <c r="Q52" s="101"/>
      <c r="R52" s="101">
        <v>120</v>
      </c>
      <c r="S52" s="97">
        <f t="shared" ca="1" si="4"/>
        <v>41463</v>
      </c>
      <c r="T52" s="91">
        <f t="shared" ca="1" si="4"/>
        <v>41463</v>
      </c>
      <c r="U52" s="100">
        <v>0</v>
      </c>
      <c r="V52" s="101"/>
      <c r="W52" s="101">
        <v>0</v>
      </c>
      <c r="X52" s="114"/>
      <c r="Y52" s="115"/>
      <c r="Z52" s="116"/>
      <c r="AA52" s="114"/>
      <c r="AB52" s="115"/>
      <c r="AC52" s="116"/>
      <c r="AD52" s="101">
        <v>0</v>
      </c>
      <c r="AE52" s="98"/>
      <c r="AF52" s="130">
        <f t="shared" si="5"/>
        <v>0</v>
      </c>
      <c r="AG52" s="129" t="s">
        <v>59</v>
      </c>
      <c r="AH52" s="98"/>
      <c r="AI52" s="130" t="e">
        <f t="shared" si="6"/>
        <v>#N/A</v>
      </c>
      <c r="AJ52" s="100">
        <v>158.77000000000001</v>
      </c>
      <c r="AK52" s="119"/>
      <c r="AL52" s="102">
        <v>657.24</v>
      </c>
      <c r="AM52" s="101">
        <v>10</v>
      </c>
      <c r="AN52" s="101"/>
      <c r="AO52" s="101">
        <v>21</v>
      </c>
      <c r="AP52" s="97">
        <f t="shared" ca="1" si="2"/>
        <v>41463</v>
      </c>
      <c r="AQ52" s="19"/>
      <c r="AR52" s="20"/>
    </row>
    <row r="53" spans="1:46" s="106" customFormat="1" ht="24.75" thickTop="1">
      <c r="A53" s="91">
        <f t="shared" ca="1" si="0"/>
        <v>41464</v>
      </c>
      <c r="B53" s="48">
        <v>8</v>
      </c>
      <c r="C53" s="92"/>
      <c r="D53" s="50">
        <v>0.1111111111111111</v>
      </c>
      <c r="E53" s="50">
        <v>6.9479581811627611</v>
      </c>
      <c r="F53" s="83">
        <v>19.596777777777774</v>
      </c>
      <c r="G53" s="108">
        <v>21.358333333333331</v>
      </c>
      <c r="H53" s="48">
        <v>814</v>
      </c>
      <c r="I53" s="74"/>
      <c r="J53" s="93">
        <v>112422</v>
      </c>
      <c r="K53" s="94">
        <v>136675.51831501833</v>
      </c>
      <c r="L53" s="95">
        <v>118666.00000000001</v>
      </c>
      <c r="M53" s="48">
        <v>68</v>
      </c>
      <c r="N53" s="74"/>
      <c r="O53" s="120">
        <v>363</v>
      </c>
      <c r="P53" s="101">
        <v>77</v>
      </c>
      <c r="Q53" s="101"/>
      <c r="R53" s="101">
        <v>197</v>
      </c>
      <c r="S53" s="110">
        <f t="shared" ca="1" si="4"/>
        <v>41464</v>
      </c>
      <c r="T53" s="107">
        <f t="shared" ca="1" si="4"/>
        <v>41464</v>
      </c>
      <c r="U53" s="100">
        <v>1</v>
      </c>
      <c r="V53" s="101"/>
      <c r="W53" s="101">
        <v>1</v>
      </c>
      <c r="X53" s="100">
        <v>0</v>
      </c>
      <c r="Y53" s="117"/>
      <c r="Z53" s="102">
        <v>0</v>
      </c>
      <c r="AA53" s="101">
        <v>0</v>
      </c>
      <c r="AB53" s="101"/>
      <c r="AC53" s="101">
        <v>0</v>
      </c>
      <c r="AD53" s="101">
        <v>0</v>
      </c>
      <c r="AE53" s="98"/>
      <c r="AF53" s="130">
        <f t="shared" si="5"/>
        <v>0</v>
      </c>
      <c r="AG53" s="129" t="s">
        <v>59</v>
      </c>
      <c r="AH53" s="98"/>
      <c r="AI53" s="130" t="e">
        <f t="shared" si="6"/>
        <v>#N/A</v>
      </c>
      <c r="AJ53" s="100">
        <v>249.23</v>
      </c>
      <c r="AK53" s="119"/>
      <c r="AL53" s="102">
        <v>906.47</v>
      </c>
      <c r="AM53" s="101">
        <v>11</v>
      </c>
      <c r="AN53" s="101"/>
      <c r="AO53" s="101">
        <v>32</v>
      </c>
      <c r="AP53" s="97">
        <f t="shared" ca="1" si="2"/>
        <v>41464</v>
      </c>
      <c r="AQ53" s="103"/>
      <c r="AR53" s="104"/>
      <c r="AS53" s="105"/>
      <c r="AT53" s="105"/>
    </row>
    <row r="54" spans="1:46" s="106" customFormat="1" ht="24">
      <c r="A54" s="107">
        <f t="shared" ca="1" si="0"/>
        <v>41465</v>
      </c>
      <c r="B54" s="48">
        <v>6</v>
      </c>
      <c r="C54" s="92"/>
      <c r="D54" s="50">
        <v>8.3333333333333329E-2</v>
      </c>
      <c r="E54" s="50">
        <v>7.0312915144960941</v>
      </c>
      <c r="F54" s="83">
        <v>19.75344444444444</v>
      </c>
      <c r="G54" s="108">
        <v>21.533333333333331</v>
      </c>
      <c r="H54" s="48">
        <v>242</v>
      </c>
      <c r="I54" s="74"/>
      <c r="J54" s="93">
        <v>112664</v>
      </c>
      <c r="K54" s="94">
        <v>138164.97985347986</v>
      </c>
      <c r="L54" s="95">
        <v>120410.80000000002</v>
      </c>
      <c r="M54" s="48">
        <v>525</v>
      </c>
      <c r="N54" s="74"/>
      <c r="O54" s="120">
        <v>888</v>
      </c>
      <c r="P54" s="101">
        <v>43</v>
      </c>
      <c r="Q54" s="101"/>
      <c r="R54" s="101">
        <v>240</v>
      </c>
      <c r="S54" s="110">
        <f t="shared" ca="1" si="4"/>
        <v>41465</v>
      </c>
      <c r="T54" s="107">
        <f t="shared" ca="1" si="4"/>
        <v>41465</v>
      </c>
      <c r="U54" s="131">
        <v>0</v>
      </c>
      <c r="V54" s="132" t="s">
        <v>31</v>
      </c>
      <c r="W54" s="101">
        <v>1</v>
      </c>
      <c r="X54" s="133">
        <v>0</v>
      </c>
      <c r="Y54" s="101"/>
      <c r="Z54" s="102">
        <v>0</v>
      </c>
      <c r="AA54" s="101">
        <v>9</v>
      </c>
      <c r="AB54" s="101"/>
      <c r="AC54" s="101">
        <v>9</v>
      </c>
      <c r="AD54" s="101">
        <v>0</v>
      </c>
      <c r="AE54" s="74"/>
      <c r="AF54" s="130">
        <f t="shared" si="5"/>
        <v>0</v>
      </c>
      <c r="AG54" s="100" t="s">
        <v>59</v>
      </c>
      <c r="AH54" s="74"/>
      <c r="AI54" s="102" t="e">
        <f t="shared" si="6"/>
        <v>#N/A</v>
      </c>
      <c r="AJ54" s="100">
        <v>177.23</v>
      </c>
      <c r="AK54" s="119"/>
      <c r="AL54" s="102">
        <v>1083.7</v>
      </c>
      <c r="AM54" s="101">
        <v>7</v>
      </c>
      <c r="AN54" s="101"/>
      <c r="AO54" s="101">
        <v>39</v>
      </c>
      <c r="AP54" s="97">
        <f t="shared" ca="1" si="2"/>
        <v>41465</v>
      </c>
      <c r="AQ54" s="134"/>
      <c r="AR54" s="135"/>
      <c r="AS54" s="136"/>
      <c r="AT54" s="136"/>
    </row>
    <row r="55" spans="1:46" s="105" customFormat="1" ht="24">
      <c r="A55" s="107">
        <f t="shared" ca="1" si="0"/>
        <v>41466</v>
      </c>
      <c r="B55" s="48">
        <v>8</v>
      </c>
      <c r="C55" s="137"/>
      <c r="D55" s="50">
        <v>0.16666666666666666</v>
      </c>
      <c r="E55" s="50">
        <v>7.1979581811627611</v>
      </c>
      <c r="F55" s="83">
        <v>19.882611111111107</v>
      </c>
      <c r="G55" s="108">
        <v>21.75333333333333</v>
      </c>
      <c r="H55" s="48">
        <v>356</v>
      </c>
      <c r="I55" s="74"/>
      <c r="J55" s="93">
        <v>113020</v>
      </c>
      <c r="K55" s="94">
        <v>139218.44139194139</v>
      </c>
      <c r="L55" s="95">
        <v>121263.20000000001</v>
      </c>
      <c r="M55" s="48">
        <v>170</v>
      </c>
      <c r="N55" s="74"/>
      <c r="O55" s="120">
        <v>1058</v>
      </c>
      <c r="P55" s="101">
        <v>39</v>
      </c>
      <c r="Q55" s="101"/>
      <c r="R55" s="101">
        <v>279</v>
      </c>
      <c r="S55" s="110">
        <f t="shared" ca="1" si="4"/>
        <v>41466</v>
      </c>
      <c r="T55" s="107">
        <f t="shared" ca="1" si="4"/>
        <v>41466</v>
      </c>
      <c r="U55" s="131">
        <v>0</v>
      </c>
      <c r="V55" s="132" t="s">
        <v>31</v>
      </c>
      <c r="W55" s="101">
        <v>1</v>
      </c>
      <c r="X55" s="133">
        <v>0</v>
      </c>
      <c r="Y55" s="132" t="s">
        <v>31</v>
      </c>
      <c r="Z55" s="102">
        <v>0</v>
      </c>
      <c r="AA55" s="101">
        <v>6</v>
      </c>
      <c r="AB55" s="132" t="s">
        <v>30</v>
      </c>
      <c r="AC55" s="101">
        <v>15</v>
      </c>
      <c r="AD55" s="101">
        <v>0</v>
      </c>
      <c r="AE55" s="74"/>
      <c r="AF55" s="130">
        <f t="shared" si="5"/>
        <v>0</v>
      </c>
      <c r="AG55" s="100" t="s">
        <v>59</v>
      </c>
      <c r="AH55" s="74"/>
      <c r="AI55" s="102" t="e">
        <f t="shared" si="6"/>
        <v>#N/A</v>
      </c>
      <c r="AJ55" s="100">
        <v>192</v>
      </c>
      <c r="AK55" s="119"/>
      <c r="AL55" s="102">
        <v>1275.7</v>
      </c>
      <c r="AM55" s="101">
        <v>23</v>
      </c>
      <c r="AN55" s="101"/>
      <c r="AO55" s="101">
        <v>62</v>
      </c>
      <c r="AP55" s="110">
        <f t="shared" ca="1" si="2"/>
        <v>41466</v>
      </c>
      <c r="AQ55" s="103"/>
      <c r="AR55" s="104"/>
    </row>
    <row r="56" spans="1:46" s="136" customFormat="1" ht="24">
      <c r="A56" s="91">
        <f t="shared" ca="1" si="0"/>
        <v>41467</v>
      </c>
      <c r="B56" s="48">
        <v>5</v>
      </c>
      <c r="C56" s="138"/>
      <c r="D56" s="50">
        <v>0.10416666666666667</v>
      </c>
      <c r="E56" s="50">
        <v>7.3021248478294281</v>
      </c>
      <c r="F56" s="59">
        <v>19.971777777777774</v>
      </c>
      <c r="G56" s="108">
        <v>21.915833333333332</v>
      </c>
      <c r="H56" s="48">
        <v>173</v>
      </c>
      <c r="I56" s="61"/>
      <c r="J56" s="93">
        <v>113193</v>
      </c>
      <c r="K56" s="94">
        <v>140209.59523809524</v>
      </c>
      <c r="L56" s="95">
        <v>122472.80000000002</v>
      </c>
      <c r="M56" s="48">
        <v>128</v>
      </c>
      <c r="N56" s="61"/>
      <c r="O56" s="120">
        <v>1186</v>
      </c>
      <c r="P56" s="101">
        <v>35</v>
      </c>
      <c r="Q56" s="101"/>
      <c r="R56" s="101">
        <v>314</v>
      </c>
      <c r="S56" s="97">
        <f t="shared" ca="1" si="4"/>
        <v>41467</v>
      </c>
      <c r="T56" s="91">
        <f t="shared" ca="1" si="4"/>
        <v>41467</v>
      </c>
      <c r="U56" s="131">
        <v>0</v>
      </c>
      <c r="V56" s="132" t="s">
        <v>31</v>
      </c>
      <c r="W56" s="101">
        <v>1</v>
      </c>
      <c r="X56" s="133">
        <v>0</v>
      </c>
      <c r="Y56" s="132" t="s">
        <v>31</v>
      </c>
      <c r="Z56" s="102">
        <v>0</v>
      </c>
      <c r="AA56" s="133">
        <v>0</v>
      </c>
      <c r="AB56" s="132" t="s">
        <v>31</v>
      </c>
      <c r="AC56" s="101">
        <v>15</v>
      </c>
      <c r="AD56" s="101">
        <v>0</v>
      </c>
      <c r="AE56" s="74"/>
      <c r="AF56" s="130">
        <f t="shared" si="5"/>
        <v>0</v>
      </c>
      <c r="AG56" s="48" t="s">
        <v>59</v>
      </c>
      <c r="AH56" s="61"/>
      <c r="AI56" s="120" t="e">
        <f t="shared" si="6"/>
        <v>#N/A</v>
      </c>
      <c r="AJ56" s="100">
        <v>144</v>
      </c>
      <c r="AK56" s="119"/>
      <c r="AL56" s="102">
        <v>1419.7</v>
      </c>
      <c r="AM56" s="101">
        <v>26</v>
      </c>
      <c r="AN56" s="101"/>
      <c r="AO56" s="101">
        <v>88</v>
      </c>
      <c r="AP56" s="97">
        <f t="shared" ca="1" si="2"/>
        <v>41467</v>
      </c>
      <c r="AQ56" s="134"/>
      <c r="AR56" s="135"/>
    </row>
    <row r="57" spans="1:46" s="105" customFormat="1" ht="24">
      <c r="A57" s="107">
        <f t="shared" ca="1" si="0"/>
        <v>41468</v>
      </c>
      <c r="B57" s="48">
        <v>2</v>
      </c>
      <c r="C57" s="92"/>
      <c r="D57" s="50">
        <v>4.1666666666666664E-2</v>
      </c>
      <c r="E57" s="50">
        <v>7.343791514496095</v>
      </c>
      <c r="F57" s="83">
        <v>20.041777777777774</v>
      </c>
      <c r="G57" s="108">
        <v>22.113333333333333</v>
      </c>
      <c r="H57" s="48">
        <v>247</v>
      </c>
      <c r="I57" s="74"/>
      <c r="J57" s="93">
        <v>113440</v>
      </c>
      <c r="K57" s="94">
        <v>140901.67216117217</v>
      </c>
      <c r="L57" s="95">
        <v>123056.40000000002</v>
      </c>
      <c r="M57" s="48">
        <v>197</v>
      </c>
      <c r="N57" s="74"/>
      <c r="O57" s="120">
        <v>1383</v>
      </c>
      <c r="P57" s="101">
        <v>19</v>
      </c>
      <c r="Q57" s="101"/>
      <c r="R57" s="101">
        <v>333</v>
      </c>
      <c r="S57" s="110">
        <f t="shared" ca="1" si="4"/>
        <v>41468</v>
      </c>
      <c r="T57" s="107">
        <f t="shared" ca="1" si="4"/>
        <v>41468</v>
      </c>
      <c r="U57" s="131">
        <v>0</v>
      </c>
      <c r="V57" s="132" t="s">
        <v>31</v>
      </c>
      <c r="W57" s="101">
        <v>1</v>
      </c>
      <c r="X57" s="133">
        <v>0</v>
      </c>
      <c r="Y57" s="132" t="s">
        <v>31</v>
      </c>
      <c r="Z57" s="102">
        <v>0</v>
      </c>
      <c r="AA57" s="101">
        <v>24</v>
      </c>
      <c r="AB57" s="132" t="s">
        <v>32</v>
      </c>
      <c r="AC57" s="101">
        <v>39</v>
      </c>
      <c r="AD57" s="101">
        <v>0</v>
      </c>
      <c r="AE57" s="74"/>
      <c r="AF57" s="130">
        <f t="shared" si="5"/>
        <v>0</v>
      </c>
      <c r="AG57" s="100" t="s">
        <v>59</v>
      </c>
      <c r="AH57" s="74"/>
      <c r="AI57" s="102" t="e">
        <f t="shared" si="6"/>
        <v>#N/A</v>
      </c>
      <c r="AJ57" s="100">
        <v>254.77</v>
      </c>
      <c r="AK57" s="119"/>
      <c r="AL57" s="102">
        <v>1674.47</v>
      </c>
      <c r="AM57" s="101">
        <v>39</v>
      </c>
      <c r="AN57" s="101"/>
      <c r="AO57" s="101">
        <v>127</v>
      </c>
      <c r="AP57" s="110">
        <f t="shared" ca="1" si="2"/>
        <v>41468</v>
      </c>
      <c r="AQ57" s="19"/>
      <c r="AR57" s="20"/>
      <c r="AS57" s="106"/>
      <c r="AT57" s="106"/>
    </row>
    <row r="58" spans="1:46" s="136" customFormat="1" ht="24.75" thickBot="1">
      <c r="A58" s="91">
        <f t="shared" ca="1" si="0"/>
        <v>41469</v>
      </c>
      <c r="B58" s="48">
        <v>2</v>
      </c>
      <c r="C58" s="138"/>
      <c r="D58" s="50">
        <v>4.1666666666666664E-2</v>
      </c>
      <c r="E58" s="50">
        <v>7.385458181162762</v>
      </c>
      <c r="F58" s="59">
        <v>20.097611111111107</v>
      </c>
      <c r="G58" s="108">
        <v>22.223333333333333</v>
      </c>
      <c r="H58" s="48">
        <v>134</v>
      </c>
      <c r="I58" s="61"/>
      <c r="J58" s="93">
        <v>113574</v>
      </c>
      <c r="K58" s="94">
        <v>141655.36446886449</v>
      </c>
      <c r="L58" s="95">
        <v>123940.20000000003</v>
      </c>
      <c r="M58" s="48">
        <v>109</v>
      </c>
      <c r="N58" s="61"/>
      <c r="O58" s="120">
        <v>1492</v>
      </c>
      <c r="P58" s="101">
        <v>61</v>
      </c>
      <c r="Q58" s="101"/>
      <c r="R58" s="101">
        <v>394</v>
      </c>
      <c r="S58" s="97">
        <f t="shared" ca="1" si="4"/>
        <v>41469</v>
      </c>
      <c r="T58" s="91">
        <f t="shared" ca="1" si="4"/>
        <v>41469</v>
      </c>
      <c r="U58" s="100">
        <v>86</v>
      </c>
      <c r="V58" s="101"/>
      <c r="W58" s="101">
        <v>87</v>
      </c>
      <c r="X58" s="133">
        <v>0</v>
      </c>
      <c r="Y58" s="132" t="s">
        <v>31</v>
      </c>
      <c r="Z58" s="102">
        <v>0</v>
      </c>
      <c r="AA58" s="101">
        <v>54</v>
      </c>
      <c r="AB58" s="101"/>
      <c r="AC58" s="101">
        <v>93</v>
      </c>
      <c r="AD58" s="101">
        <v>0</v>
      </c>
      <c r="AE58" s="61"/>
      <c r="AF58" s="130">
        <f t="shared" si="5"/>
        <v>0</v>
      </c>
      <c r="AG58" s="48" t="s">
        <v>59</v>
      </c>
      <c r="AH58" s="61"/>
      <c r="AI58" s="120" t="e">
        <f t="shared" si="6"/>
        <v>#N/A</v>
      </c>
      <c r="AJ58" s="100">
        <v>123.69</v>
      </c>
      <c r="AK58" s="119"/>
      <c r="AL58" s="102">
        <v>1798.16</v>
      </c>
      <c r="AM58" s="101">
        <v>85</v>
      </c>
      <c r="AN58" s="101"/>
      <c r="AO58" s="101">
        <v>212</v>
      </c>
      <c r="AP58" s="97">
        <f t="shared" ca="1" si="2"/>
        <v>41469</v>
      </c>
      <c r="AQ58" s="19"/>
      <c r="AR58" s="20"/>
      <c r="AS58" s="106"/>
      <c r="AT58" s="106"/>
    </row>
    <row r="59" spans="1:46" s="159" customFormat="1" ht="25.5" thickTop="1" thickBot="1">
      <c r="A59" s="139">
        <f t="shared" ca="1" si="0"/>
        <v>41470</v>
      </c>
      <c r="B59" s="140"/>
      <c r="C59" s="35"/>
      <c r="D59" s="67"/>
      <c r="E59" s="67"/>
      <c r="F59" s="67"/>
      <c r="G59" s="68"/>
      <c r="H59" s="141">
        <v>0</v>
      </c>
      <c r="I59" s="142"/>
      <c r="J59" s="143">
        <v>113574</v>
      </c>
      <c r="K59" s="144">
        <v>142441.74908424911</v>
      </c>
      <c r="L59" s="145">
        <v>124615.80000000003</v>
      </c>
      <c r="M59" s="141">
        <v>145</v>
      </c>
      <c r="N59" s="146"/>
      <c r="O59" s="147">
        <v>1637</v>
      </c>
      <c r="P59" s="148">
        <v>118</v>
      </c>
      <c r="Q59" s="148"/>
      <c r="R59" s="148">
        <v>512</v>
      </c>
      <c r="S59" s="149">
        <f t="shared" ca="1" si="4"/>
        <v>41470</v>
      </c>
      <c r="T59" s="139">
        <f t="shared" ca="1" si="4"/>
        <v>41470</v>
      </c>
      <c r="U59" s="150">
        <v>74</v>
      </c>
      <c r="V59" s="148"/>
      <c r="W59" s="148">
        <v>161</v>
      </c>
      <c r="X59" s="150">
        <v>1</v>
      </c>
      <c r="Y59" s="151" t="s">
        <v>30</v>
      </c>
      <c r="Z59" s="152">
        <v>1</v>
      </c>
      <c r="AA59" s="148">
        <v>282</v>
      </c>
      <c r="AB59" s="148"/>
      <c r="AC59" s="148">
        <v>375</v>
      </c>
      <c r="AD59" s="148">
        <v>0</v>
      </c>
      <c r="AE59" s="153"/>
      <c r="AF59" s="154">
        <f t="shared" si="5"/>
        <v>0</v>
      </c>
      <c r="AG59" s="155" t="s">
        <v>59</v>
      </c>
      <c r="AH59" s="146"/>
      <c r="AI59" s="154" t="e">
        <f t="shared" si="6"/>
        <v>#N/A</v>
      </c>
      <c r="AJ59" s="150">
        <v>138.46</v>
      </c>
      <c r="AK59" s="156"/>
      <c r="AL59" s="152">
        <v>1936.6200000000001</v>
      </c>
      <c r="AM59" s="148">
        <v>185</v>
      </c>
      <c r="AN59" s="148"/>
      <c r="AO59" s="148">
        <v>397</v>
      </c>
      <c r="AP59" s="149">
        <f t="shared" ca="1" si="2"/>
        <v>41470</v>
      </c>
      <c r="AQ59" s="157"/>
      <c r="AR59" s="158"/>
    </row>
    <row r="60" spans="1:46" ht="24.75" thickTop="1">
      <c r="A60" s="57">
        <f t="shared" ca="1" si="0"/>
        <v>41471</v>
      </c>
      <c r="B60" s="53"/>
      <c r="C60" s="160"/>
      <c r="D60" s="54"/>
      <c r="E60" s="54"/>
      <c r="F60" s="54"/>
      <c r="G60" s="55"/>
      <c r="H60" s="69" t="s">
        <v>59</v>
      </c>
      <c r="I60" s="54"/>
      <c r="J60" s="93" t="s">
        <v>59</v>
      </c>
      <c r="K60" s="71">
        <v>142747.0567765568</v>
      </c>
      <c r="L60" s="72">
        <v>124986.00000000003</v>
      </c>
      <c r="M60" s="69" t="s">
        <v>59</v>
      </c>
      <c r="N60" s="85"/>
      <c r="O60" s="121" t="s">
        <v>59</v>
      </c>
      <c r="P60" s="89" t="s">
        <v>59</v>
      </c>
      <c r="Q60" s="89"/>
      <c r="R60" s="89" t="s">
        <v>59</v>
      </c>
      <c r="S60" s="60">
        <f t="shared" ref="S60:T75" ca="1" si="7">DATE(YEAR(TODAY()),MONTH(S59),DAY(S59)+1)</f>
        <v>41471</v>
      </c>
      <c r="T60" s="57">
        <f t="shared" ca="1" si="7"/>
        <v>41471</v>
      </c>
      <c r="U60" s="88" t="s">
        <v>59</v>
      </c>
      <c r="V60" s="89"/>
      <c r="W60" s="89" t="s">
        <v>59</v>
      </c>
      <c r="X60" s="100" t="s">
        <v>59</v>
      </c>
      <c r="Y60" s="101"/>
      <c r="Z60" s="102" t="s">
        <v>59</v>
      </c>
      <c r="AA60" s="89" t="s">
        <v>59</v>
      </c>
      <c r="AB60" s="89"/>
      <c r="AC60" s="89" t="s">
        <v>59</v>
      </c>
      <c r="AD60" s="89" t="s">
        <v>59</v>
      </c>
      <c r="AE60" s="85"/>
      <c r="AF60" s="161" t="e">
        <f t="shared" si="5"/>
        <v>#N/A</v>
      </c>
      <c r="AG60" s="162" t="s">
        <v>59</v>
      </c>
      <c r="AH60" s="85"/>
      <c r="AI60" s="161" t="e">
        <f t="shared" si="6"/>
        <v>#N/A</v>
      </c>
      <c r="AJ60" s="88" t="s">
        <v>59</v>
      </c>
      <c r="AK60" s="122"/>
      <c r="AL60" s="90" t="s">
        <v>59</v>
      </c>
      <c r="AM60" s="89" t="s">
        <v>59</v>
      </c>
      <c r="AN60" s="89"/>
      <c r="AO60" s="89" t="s">
        <v>59</v>
      </c>
      <c r="AP60" s="60">
        <f t="shared" ca="1" si="2"/>
        <v>41471</v>
      </c>
      <c r="AQ60" s="7"/>
      <c r="AR60" s="8"/>
    </row>
    <row r="61" spans="1:46" ht="24">
      <c r="A61" s="57">
        <f t="shared" ca="1" si="0"/>
        <v>41472</v>
      </c>
      <c r="B61" s="53"/>
      <c r="C61" s="160"/>
      <c r="D61" s="54"/>
      <c r="E61" s="54"/>
      <c r="F61" s="54"/>
      <c r="G61" s="55"/>
      <c r="H61" s="69" t="s">
        <v>59</v>
      </c>
      <c r="I61" s="54"/>
      <c r="J61" s="93" t="s">
        <v>59</v>
      </c>
      <c r="K61" s="71">
        <v>143067.21062271064</v>
      </c>
      <c r="L61" s="72">
        <v>125431.60000000003</v>
      </c>
      <c r="M61" s="69" t="s">
        <v>59</v>
      </c>
      <c r="N61" s="85"/>
      <c r="O61" s="121" t="s">
        <v>59</v>
      </c>
      <c r="P61" s="89" t="s">
        <v>59</v>
      </c>
      <c r="Q61" s="89"/>
      <c r="R61" s="89" t="s">
        <v>59</v>
      </c>
      <c r="S61" s="60">
        <f t="shared" ca="1" si="7"/>
        <v>41472</v>
      </c>
      <c r="T61" s="57">
        <f t="shared" ca="1" si="7"/>
        <v>41472</v>
      </c>
      <c r="U61" s="88" t="s">
        <v>59</v>
      </c>
      <c r="V61" s="89"/>
      <c r="W61" s="89" t="s">
        <v>59</v>
      </c>
      <c r="X61" s="100" t="s">
        <v>59</v>
      </c>
      <c r="Y61" s="101"/>
      <c r="Z61" s="102" t="s">
        <v>59</v>
      </c>
      <c r="AA61" s="89" t="s">
        <v>59</v>
      </c>
      <c r="AB61" s="89"/>
      <c r="AC61" s="89" t="s">
        <v>59</v>
      </c>
      <c r="AD61" s="89" t="s">
        <v>59</v>
      </c>
      <c r="AE61" s="85"/>
      <c r="AF61" s="161" t="e">
        <f t="shared" si="5"/>
        <v>#N/A</v>
      </c>
      <c r="AG61" s="162" t="s">
        <v>59</v>
      </c>
      <c r="AH61" s="85"/>
      <c r="AI61" s="161" t="e">
        <f t="shared" si="6"/>
        <v>#N/A</v>
      </c>
      <c r="AJ61" s="88" t="s">
        <v>59</v>
      </c>
      <c r="AK61" s="122"/>
      <c r="AL61" s="90" t="s">
        <v>59</v>
      </c>
      <c r="AM61" s="89" t="s">
        <v>59</v>
      </c>
      <c r="AN61" s="89"/>
      <c r="AO61" s="89" t="s">
        <v>59</v>
      </c>
      <c r="AP61" s="60">
        <f t="shared" ca="1" si="2"/>
        <v>41472</v>
      </c>
      <c r="AQ61" s="7"/>
      <c r="AR61" s="8"/>
    </row>
    <row r="62" spans="1:46" ht="24">
      <c r="A62" s="57">
        <f t="shared" ca="1" si="0"/>
        <v>41473</v>
      </c>
      <c r="B62" s="53"/>
      <c r="C62" s="160"/>
      <c r="D62" s="54"/>
      <c r="E62" s="54"/>
      <c r="F62" s="54"/>
      <c r="G62" s="55"/>
      <c r="H62" s="69" t="s">
        <v>59</v>
      </c>
      <c r="I62" s="54"/>
      <c r="J62" s="93" t="s">
        <v>59</v>
      </c>
      <c r="K62" s="71">
        <v>143327.67216117217</v>
      </c>
      <c r="L62" s="72">
        <v>125654.20000000004</v>
      </c>
      <c r="M62" s="69" t="s">
        <v>59</v>
      </c>
      <c r="N62" s="85"/>
      <c r="O62" s="121" t="s">
        <v>59</v>
      </c>
      <c r="P62" s="89" t="s">
        <v>59</v>
      </c>
      <c r="Q62" s="89"/>
      <c r="R62" s="89" t="s">
        <v>59</v>
      </c>
      <c r="S62" s="60">
        <f t="shared" ca="1" si="7"/>
        <v>41473</v>
      </c>
      <c r="T62" s="57">
        <f t="shared" ca="1" si="7"/>
        <v>41473</v>
      </c>
      <c r="U62" s="88" t="s">
        <v>59</v>
      </c>
      <c r="V62" s="89"/>
      <c r="W62" s="89" t="s">
        <v>59</v>
      </c>
      <c r="X62" s="100" t="s">
        <v>59</v>
      </c>
      <c r="Y62" s="101"/>
      <c r="Z62" s="102" t="s">
        <v>59</v>
      </c>
      <c r="AA62" s="89" t="s">
        <v>59</v>
      </c>
      <c r="AB62" s="89"/>
      <c r="AC62" s="89" t="s">
        <v>59</v>
      </c>
      <c r="AD62" s="89" t="s">
        <v>59</v>
      </c>
      <c r="AE62" s="85"/>
      <c r="AF62" s="161" t="e">
        <f>IF(ISNUMBER(AD62),AF61+AD62,NA())</f>
        <v>#N/A</v>
      </c>
      <c r="AG62" s="162" t="s">
        <v>59</v>
      </c>
      <c r="AH62" s="85"/>
      <c r="AI62" s="161" t="e">
        <f t="shared" si="6"/>
        <v>#N/A</v>
      </c>
      <c r="AJ62" s="88" t="s">
        <v>59</v>
      </c>
      <c r="AK62" s="122"/>
      <c r="AL62" s="90" t="s">
        <v>59</v>
      </c>
      <c r="AM62" s="89" t="s">
        <v>59</v>
      </c>
      <c r="AN62" s="89"/>
      <c r="AO62" s="89" t="s">
        <v>59</v>
      </c>
      <c r="AP62" s="60">
        <f t="shared" ca="1" si="2"/>
        <v>41473</v>
      </c>
      <c r="AQ62" s="7"/>
      <c r="AR62" s="8"/>
    </row>
    <row r="63" spans="1:46" ht="24">
      <c r="A63" s="57">
        <f t="shared" ca="1" si="0"/>
        <v>41474</v>
      </c>
      <c r="B63" s="53"/>
      <c r="C63" s="160"/>
      <c r="D63" s="54"/>
      <c r="E63" s="54"/>
      <c r="F63" s="54"/>
      <c r="G63" s="55"/>
      <c r="H63" s="69" t="s">
        <v>59</v>
      </c>
      <c r="I63" s="54"/>
      <c r="J63" s="93" t="s">
        <v>59</v>
      </c>
      <c r="K63" s="71">
        <v>143551.82600732602</v>
      </c>
      <c r="L63" s="72">
        <v>125795.60000000003</v>
      </c>
      <c r="M63" s="69" t="s">
        <v>59</v>
      </c>
      <c r="N63" s="85"/>
      <c r="O63" s="121" t="s">
        <v>59</v>
      </c>
      <c r="P63" s="89" t="s">
        <v>59</v>
      </c>
      <c r="Q63" s="89"/>
      <c r="R63" s="89" t="s">
        <v>59</v>
      </c>
      <c r="S63" s="60">
        <f t="shared" ca="1" si="7"/>
        <v>41474</v>
      </c>
      <c r="T63" s="57">
        <f t="shared" ca="1" si="7"/>
        <v>41474</v>
      </c>
      <c r="U63" s="88" t="s">
        <v>59</v>
      </c>
      <c r="V63" s="89"/>
      <c r="W63" s="89" t="s">
        <v>59</v>
      </c>
      <c r="X63" s="100" t="s">
        <v>59</v>
      </c>
      <c r="Y63" s="101"/>
      <c r="Z63" s="102" t="s">
        <v>59</v>
      </c>
      <c r="AA63" s="89" t="s">
        <v>59</v>
      </c>
      <c r="AB63" s="89"/>
      <c r="AC63" s="89" t="s">
        <v>59</v>
      </c>
      <c r="AD63" s="89" t="s">
        <v>59</v>
      </c>
      <c r="AE63" s="85"/>
      <c r="AF63" s="161" t="e">
        <f t="shared" si="5"/>
        <v>#N/A</v>
      </c>
      <c r="AG63" s="162" t="s">
        <v>59</v>
      </c>
      <c r="AH63" s="85"/>
      <c r="AI63" s="161" t="e">
        <f t="shared" si="6"/>
        <v>#N/A</v>
      </c>
      <c r="AJ63" s="88" t="s">
        <v>59</v>
      </c>
      <c r="AK63" s="122"/>
      <c r="AL63" s="90" t="s">
        <v>59</v>
      </c>
      <c r="AM63" s="89" t="s">
        <v>59</v>
      </c>
      <c r="AN63" s="89"/>
      <c r="AO63" s="89" t="s">
        <v>59</v>
      </c>
      <c r="AP63" s="60">
        <f t="shared" ca="1" si="2"/>
        <v>41474</v>
      </c>
      <c r="AQ63" s="7"/>
      <c r="AR63" s="8"/>
    </row>
    <row r="64" spans="1:46" ht="24">
      <c r="A64" s="57">
        <f t="shared" ca="1" si="0"/>
        <v>41475</v>
      </c>
      <c r="B64" s="53"/>
      <c r="C64" s="160"/>
      <c r="D64" s="54"/>
      <c r="E64" s="54"/>
      <c r="F64" s="54"/>
      <c r="G64" s="55"/>
      <c r="H64" s="69" t="s">
        <v>59</v>
      </c>
      <c r="I64" s="54"/>
      <c r="J64" s="93" t="s">
        <v>59</v>
      </c>
      <c r="K64" s="71">
        <v>143673.28754578755</v>
      </c>
      <c r="L64" s="72">
        <v>126081.00000000003</v>
      </c>
      <c r="M64" s="69" t="s">
        <v>59</v>
      </c>
      <c r="N64" s="85"/>
      <c r="O64" s="121" t="s">
        <v>59</v>
      </c>
      <c r="P64" s="89" t="s">
        <v>59</v>
      </c>
      <c r="Q64" s="89"/>
      <c r="R64" s="89" t="s">
        <v>59</v>
      </c>
      <c r="S64" s="60">
        <f t="shared" ca="1" si="7"/>
        <v>41475</v>
      </c>
      <c r="T64" s="57">
        <f t="shared" ca="1" si="7"/>
        <v>41475</v>
      </c>
      <c r="U64" s="88" t="s">
        <v>59</v>
      </c>
      <c r="V64" s="89"/>
      <c r="W64" s="89" t="s">
        <v>59</v>
      </c>
      <c r="X64" s="100" t="s">
        <v>59</v>
      </c>
      <c r="Y64" s="101"/>
      <c r="Z64" s="102" t="s">
        <v>59</v>
      </c>
      <c r="AA64" s="89" t="s">
        <v>59</v>
      </c>
      <c r="AB64" s="89"/>
      <c r="AC64" s="89" t="s">
        <v>59</v>
      </c>
      <c r="AD64" s="89" t="s">
        <v>59</v>
      </c>
      <c r="AE64" s="85"/>
      <c r="AF64" s="161" t="e">
        <f t="shared" si="5"/>
        <v>#N/A</v>
      </c>
      <c r="AG64" s="162" t="s">
        <v>59</v>
      </c>
      <c r="AH64" s="85"/>
      <c r="AI64" s="161" t="e">
        <f t="shared" si="6"/>
        <v>#N/A</v>
      </c>
      <c r="AJ64" s="88" t="s">
        <v>59</v>
      </c>
      <c r="AK64" s="122"/>
      <c r="AL64" s="90" t="s">
        <v>59</v>
      </c>
      <c r="AM64" s="89" t="s">
        <v>59</v>
      </c>
      <c r="AN64" s="89"/>
      <c r="AO64" s="89" t="s">
        <v>59</v>
      </c>
      <c r="AP64" s="60">
        <f t="shared" ca="1" si="2"/>
        <v>41475</v>
      </c>
      <c r="AQ64" s="7"/>
      <c r="AR64" s="8"/>
    </row>
    <row r="65" spans="1:44" ht="24">
      <c r="A65" s="57">
        <f t="shared" ca="1" si="0"/>
        <v>41476</v>
      </c>
      <c r="B65" s="53"/>
      <c r="C65" s="160"/>
      <c r="D65" s="54"/>
      <c r="E65" s="54"/>
      <c r="F65" s="54"/>
      <c r="G65" s="55"/>
      <c r="H65" s="69" t="s">
        <v>59</v>
      </c>
      <c r="I65" s="54"/>
      <c r="J65" s="93" t="s">
        <v>59</v>
      </c>
      <c r="K65" s="71">
        <v>143894.90293040292</v>
      </c>
      <c r="L65" s="72">
        <v>126233.40000000002</v>
      </c>
      <c r="M65" s="69" t="s">
        <v>59</v>
      </c>
      <c r="N65" s="85"/>
      <c r="O65" s="121" t="s">
        <v>59</v>
      </c>
      <c r="P65" s="89" t="s">
        <v>59</v>
      </c>
      <c r="Q65" s="89"/>
      <c r="R65" s="89" t="s">
        <v>59</v>
      </c>
      <c r="S65" s="60">
        <f t="shared" ca="1" si="7"/>
        <v>41476</v>
      </c>
      <c r="T65" s="57">
        <f t="shared" ca="1" si="7"/>
        <v>41476</v>
      </c>
      <c r="U65" s="88" t="s">
        <v>59</v>
      </c>
      <c r="V65" s="89"/>
      <c r="W65" s="89" t="s">
        <v>59</v>
      </c>
      <c r="X65" s="100" t="s">
        <v>59</v>
      </c>
      <c r="Y65" s="101"/>
      <c r="Z65" s="102" t="s">
        <v>59</v>
      </c>
      <c r="AA65" s="89" t="s">
        <v>59</v>
      </c>
      <c r="AB65" s="89"/>
      <c r="AC65" s="89" t="s">
        <v>59</v>
      </c>
      <c r="AD65" s="89" t="s">
        <v>59</v>
      </c>
      <c r="AE65" s="85"/>
      <c r="AF65" s="161" t="e">
        <f t="shared" si="5"/>
        <v>#N/A</v>
      </c>
      <c r="AG65" s="162" t="s">
        <v>59</v>
      </c>
      <c r="AH65" s="85"/>
      <c r="AI65" s="161" t="e">
        <f t="shared" si="6"/>
        <v>#N/A</v>
      </c>
      <c r="AJ65" s="88" t="s">
        <v>59</v>
      </c>
      <c r="AK65" s="122"/>
      <c r="AL65" s="90" t="s">
        <v>59</v>
      </c>
      <c r="AM65" s="89" t="s">
        <v>59</v>
      </c>
      <c r="AN65" s="89"/>
      <c r="AO65" s="89" t="s">
        <v>59</v>
      </c>
      <c r="AP65" s="60">
        <f t="shared" ca="1" si="2"/>
        <v>41476</v>
      </c>
      <c r="AQ65" s="7"/>
      <c r="AR65" s="8"/>
    </row>
    <row r="66" spans="1:44" ht="24">
      <c r="A66" s="57">
        <f t="shared" ca="1" si="0"/>
        <v>41477</v>
      </c>
      <c r="B66" s="53"/>
      <c r="C66" s="160"/>
      <c r="D66" s="54"/>
      <c r="E66" s="54"/>
      <c r="F66" s="54"/>
      <c r="G66" s="55"/>
      <c r="H66" s="69" t="s">
        <v>59</v>
      </c>
      <c r="I66" s="54"/>
      <c r="J66" s="93" t="s">
        <v>59</v>
      </c>
      <c r="K66" s="71">
        <v>144250.44139194139</v>
      </c>
      <c r="L66" s="72">
        <v>126369.00000000003</v>
      </c>
      <c r="M66" s="69" t="s">
        <v>59</v>
      </c>
      <c r="N66" s="85"/>
      <c r="O66" s="121" t="s">
        <v>59</v>
      </c>
      <c r="P66" s="89" t="s">
        <v>59</v>
      </c>
      <c r="Q66" s="89"/>
      <c r="R66" s="89" t="s">
        <v>59</v>
      </c>
      <c r="S66" s="60">
        <f t="shared" ca="1" si="7"/>
        <v>41477</v>
      </c>
      <c r="T66" s="57">
        <f t="shared" ca="1" si="7"/>
        <v>41477</v>
      </c>
      <c r="U66" s="88" t="s">
        <v>59</v>
      </c>
      <c r="V66" s="89"/>
      <c r="W66" s="89" t="s">
        <v>59</v>
      </c>
      <c r="X66" s="100" t="s">
        <v>59</v>
      </c>
      <c r="Y66" s="101"/>
      <c r="Z66" s="102" t="s">
        <v>59</v>
      </c>
      <c r="AA66" s="89" t="s">
        <v>59</v>
      </c>
      <c r="AB66" s="89"/>
      <c r="AC66" s="89" t="s">
        <v>59</v>
      </c>
      <c r="AD66" s="89" t="s">
        <v>59</v>
      </c>
      <c r="AE66" s="85"/>
      <c r="AF66" s="161" t="e">
        <f t="shared" si="5"/>
        <v>#N/A</v>
      </c>
      <c r="AG66" s="162" t="s">
        <v>59</v>
      </c>
      <c r="AH66" s="85"/>
      <c r="AI66" s="161" t="e">
        <f t="shared" si="6"/>
        <v>#N/A</v>
      </c>
      <c r="AJ66" s="88" t="s">
        <v>59</v>
      </c>
      <c r="AK66" s="122"/>
      <c r="AL66" s="90" t="s">
        <v>59</v>
      </c>
      <c r="AM66" s="89" t="s">
        <v>59</v>
      </c>
      <c r="AN66" s="89"/>
      <c r="AO66" s="89" t="s">
        <v>59</v>
      </c>
      <c r="AP66" s="60">
        <f t="shared" ca="1" si="2"/>
        <v>41477</v>
      </c>
      <c r="AQ66" s="7"/>
      <c r="AR66" s="8"/>
    </row>
    <row r="67" spans="1:44" ht="24">
      <c r="A67" s="57">
        <f t="shared" ca="1" si="0"/>
        <v>41478</v>
      </c>
      <c r="B67" s="39"/>
      <c r="C67" s="160"/>
      <c r="D67" s="40"/>
      <c r="E67" s="40"/>
      <c r="F67" s="40"/>
      <c r="G67" s="41"/>
      <c r="H67" s="69" t="s">
        <v>59</v>
      </c>
      <c r="I67" s="40"/>
      <c r="J67" s="93" t="s">
        <v>59</v>
      </c>
      <c r="K67" s="71">
        <v>144355.97985347986</v>
      </c>
      <c r="L67" s="72">
        <v>126477.00000000003</v>
      </c>
      <c r="M67" s="69" t="s">
        <v>59</v>
      </c>
      <c r="N67" s="85"/>
      <c r="O67" s="121" t="s">
        <v>59</v>
      </c>
      <c r="P67" s="89" t="s">
        <v>59</v>
      </c>
      <c r="Q67" s="89"/>
      <c r="R67" s="89" t="s">
        <v>59</v>
      </c>
      <c r="S67" s="60">
        <f t="shared" ca="1" si="7"/>
        <v>41478</v>
      </c>
      <c r="T67" s="57">
        <f t="shared" ca="1" si="7"/>
        <v>41478</v>
      </c>
      <c r="U67" s="88" t="s">
        <v>59</v>
      </c>
      <c r="V67" s="89"/>
      <c r="W67" s="89" t="s">
        <v>59</v>
      </c>
      <c r="X67" s="100" t="s">
        <v>59</v>
      </c>
      <c r="Y67" s="101"/>
      <c r="Z67" s="102" t="s">
        <v>59</v>
      </c>
      <c r="AA67" s="89" t="s">
        <v>59</v>
      </c>
      <c r="AB67" s="89"/>
      <c r="AC67" s="89" t="s">
        <v>59</v>
      </c>
      <c r="AD67" s="89" t="s">
        <v>59</v>
      </c>
      <c r="AE67" s="85"/>
      <c r="AF67" s="161" t="e">
        <f>IF(ISNUMBER(AD67),AF66+AD67,NA())</f>
        <v>#N/A</v>
      </c>
      <c r="AG67" s="162" t="s">
        <v>59</v>
      </c>
      <c r="AH67" s="85"/>
      <c r="AI67" s="161" t="e">
        <f t="shared" si="6"/>
        <v>#N/A</v>
      </c>
      <c r="AJ67" s="88" t="s">
        <v>59</v>
      </c>
      <c r="AK67" s="122"/>
      <c r="AL67" s="90" t="s">
        <v>59</v>
      </c>
      <c r="AM67" s="89" t="s">
        <v>59</v>
      </c>
      <c r="AN67" s="89"/>
      <c r="AO67" s="89" t="s">
        <v>59</v>
      </c>
      <c r="AP67" s="60">
        <f t="shared" ca="1" si="2"/>
        <v>41478</v>
      </c>
      <c r="AQ67" s="7"/>
      <c r="AR67" s="8"/>
    </row>
    <row r="68" spans="1:44" ht="24">
      <c r="A68" s="57">
        <f t="shared" ca="1" si="0"/>
        <v>41479</v>
      </c>
      <c r="B68" s="39"/>
      <c r="C68" s="160"/>
      <c r="D68" s="40"/>
      <c r="E68" s="40"/>
      <c r="F68" s="40"/>
      <c r="G68" s="41"/>
      <c r="H68" s="69" t="s">
        <v>59</v>
      </c>
      <c r="I68" s="40"/>
      <c r="J68" s="93" t="s">
        <v>59</v>
      </c>
      <c r="K68" s="71">
        <v>144416.90293040292</v>
      </c>
      <c r="L68" s="72">
        <v>126537.60000000003</v>
      </c>
      <c r="M68" s="69" t="s">
        <v>59</v>
      </c>
      <c r="N68" s="85"/>
      <c r="O68" s="121" t="s">
        <v>59</v>
      </c>
      <c r="P68" s="89" t="s">
        <v>59</v>
      </c>
      <c r="Q68" s="89"/>
      <c r="R68" s="89" t="s">
        <v>59</v>
      </c>
      <c r="S68" s="60">
        <f t="shared" ca="1" si="7"/>
        <v>41479</v>
      </c>
      <c r="T68" s="57">
        <f t="shared" ca="1" si="7"/>
        <v>41479</v>
      </c>
      <c r="U68" s="88" t="s">
        <v>59</v>
      </c>
      <c r="V68" s="89"/>
      <c r="W68" s="89" t="s">
        <v>59</v>
      </c>
      <c r="X68" s="100" t="s">
        <v>59</v>
      </c>
      <c r="Y68" s="101"/>
      <c r="Z68" s="102" t="s">
        <v>59</v>
      </c>
      <c r="AA68" s="89" t="s">
        <v>59</v>
      </c>
      <c r="AB68" s="89"/>
      <c r="AC68" s="89" t="s">
        <v>59</v>
      </c>
      <c r="AD68" s="89" t="s">
        <v>59</v>
      </c>
      <c r="AE68" s="85"/>
      <c r="AF68" s="161" t="e">
        <f t="shared" si="5"/>
        <v>#N/A</v>
      </c>
      <c r="AG68" s="162" t="s">
        <v>59</v>
      </c>
      <c r="AH68" s="85"/>
      <c r="AI68" s="161" t="e">
        <f t="shared" si="6"/>
        <v>#N/A</v>
      </c>
      <c r="AJ68" s="88" t="s">
        <v>59</v>
      </c>
      <c r="AK68" s="122"/>
      <c r="AL68" s="90" t="s">
        <v>59</v>
      </c>
      <c r="AM68" s="89" t="s">
        <v>59</v>
      </c>
      <c r="AN68" s="89"/>
      <c r="AO68" s="89" t="s">
        <v>59</v>
      </c>
      <c r="AP68" s="60">
        <f t="shared" ca="1" si="2"/>
        <v>41479</v>
      </c>
      <c r="AQ68" s="7"/>
      <c r="AR68" s="8"/>
    </row>
    <row r="69" spans="1:44" ht="24">
      <c r="A69" s="57">
        <f t="shared" ca="1" si="0"/>
        <v>41480</v>
      </c>
      <c r="B69" s="39"/>
      <c r="C69" s="160"/>
      <c r="D69" s="40"/>
      <c r="E69" s="40"/>
      <c r="F69" s="40"/>
      <c r="G69" s="41"/>
      <c r="H69" s="69" t="s">
        <v>59</v>
      </c>
      <c r="I69" s="40"/>
      <c r="J69" s="93" t="s">
        <v>59</v>
      </c>
      <c r="K69" s="71">
        <v>144707.21062271061</v>
      </c>
      <c r="L69" s="72">
        <v>126631.80000000003</v>
      </c>
      <c r="M69" s="69" t="s">
        <v>59</v>
      </c>
      <c r="N69" s="85"/>
      <c r="O69" s="121" t="s">
        <v>59</v>
      </c>
      <c r="P69" s="89" t="s">
        <v>59</v>
      </c>
      <c r="Q69" s="89"/>
      <c r="R69" s="89" t="s">
        <v>59</v>
      </c>
      <c r="S69" s="60">
        <f t="shared" ca="1" si="7"/>
        <v>41480</v>
      </c>
      <c r="T69" s="57">
        <f t="shared" ca="1" si="7"/>
        <v>41480</v>
      </c>
      <c r="U69" s="88" t="s">
        <v>59</v>
      </c>
      <c r="V69" s="89"/>
      <c r="W69" s="89" t="s">
        <v>59</v>
      </c>
      <c r="X69" s="100" t="s">
        <v>59</v>
      </c>
      <c r="Y69" s="101"/>
      <c r="Z69" s="102" t="s">
        <v>59</v>
      </c>
      <c r="AA69" s="89" t="s">
        <v>59</v>
      </c>
      <c r="AB69" s="89"/>
      <c r="AC69" s="89" t="s">
        <v>59</v>
      </c>
      <c r="AD69" s="89" t="s">
        <v>59</v>
      </c>
      <c r="AE69" s="85"/>
      <c r="AF69" s="161" t="e">
        <f t="shared" si="5"/>
        <v>#N/A</v>
      </c>
      <c r="AG69" s="162" t="s">
        <v>59</v>
      </c>
      <c r="AH69" s="85"/>
      <c r="AI69" s="161" t="e">
        <f t="shared" si="6"/>
        <v>#N/A</v>
      </c>
      <c r="AJ69" s="88" t="s">
        <v>59</v>
      </c>
      <c r="AK69" s="122"/>
      <c r="AL69" s="90" t="s">
        <v>59</v>
      </c>
      <c r="AM69" s="89" t="s">
        <v>59</v>
      </c>
      <c r="AN69" s="89"/>
      <c r="AO69" s="89" t="s">
        <v>59</v>
      </c>
      <c r="AP69" s="60">
        <f t="shared" ca="1" si="2"/>
        <v>41480</v>
      </c>
      <c r="AQ69" s="7"/>
      <c r="AR69" s="8"/>
    </row>
    <row r="70" spans="1:44" ht="24">
      <c r="A70" s="57">
        <f t="shared" ca="1" si="0"/>
        <v>41481</v>
      </c>
      <c r="B70" s="39"/>
      <c r="C70" s="160"/>
      <c r="D70" s="40"/>
      <c r="E70" s="40"/>
      <c r="F70" s="40"/>
      <c r="G70" s="41"/>
      <c r="H70" s="69" t="s">
        <v>59</v>
      </c>
      <c r="I70" s="40"/>
      <c r="J70" s="93" t="s">
        <v>59</v>
      </c>
      <c r="K70" s="71">
        <v>144755.82600732599</v>
      </c>
      <c r="L70" s="72">
        <v>127196.60000000003</v>
      </c>
      <c r="M70" s="69" t="s">
        <v>59</v>
      </c>
      <c r="N70" s="85"/>
      <c r="O70" s="121" t="s">
        <v>59</v>
      </c>
      <c r="P70" s="89" t="s">
        <v>59</v>
      </c>
      <c r="Q70" s="89"/>
      <c r="R70" s="89" t="s">
        <v>59</v>
      </c>
      <c r="S70" s="60">
        <f t="shared" ca="1" si="7"/>
        <v>41481</v>
      </c>
      <c r="T70" s="57">
        <f t="shared" ca="1" si="7"/>
        <v>41481</v>
      </c>
      <c r="U70" s="88" t="s">
        <v>59</v>
      </c>
      <c r="V70" s="89"/>
      <c r="W70" s="89" t="s">
        <v>59</v>
      </c>
      <c r="X70" s="100" t="s">
        <v>59</v>
      </c>
      <c r="Y70" s="101"/>
      <c r="Z70" s="102" t="s">
        <v>59</v>
      </c>
      <c r="AA70" s="89" t="s">
        <v>59</v>
      </c>
      <c r="AB70" s="89"/>
      <c r="AC70" s="89" t="s">
        <v>59</v>
      </c>
      <c r="AD70" s="89" t="s">
        <v>59</v>
      </c>
      <c r="AE70" s="85"/>
      <c r="AF70" s="161" t="e">
        <f t="shared" si="5"/>
        <v>#N/A</v>
      </c>
      <c r="AG70" s="162" t="s">
        <v>59</v>
      </c>
      <c r="AH70" s="85"/>
      <c r="AI70" s="161" t="e">
        <f t="shared" si="6"/>
        <v>#N/A</v>
      </c>
      <c r="AJ70" s="88" t="s">
        <v>59</v>
      </c>
      <c r="AK70" s="122"/>
      <c r="AL70" s="90" t="s">
        <v>59</v>
      </c>
      <c r="AM70" s="89" t="s">
        <v>59</v>
      </c>
      <c r="AN70" s="89"/>
      <c r="AO70" s="89" t="s">
        <v>59</v>
      </c>
      <c r="AP70" s="60">
        <f t="shared" ca="1" si="2"/>
        <v>41481</v>
      </c>
      <c r="AQ70" s="7"/>
      <c r="AR70" s="8"/>
    </row>
    <row r="71" spans="1:44" ht="24">
      <c r="A71" s="57">
        <f t="shared" ca="1" si="0"/>
        <v>41482</v>
      </c>
      <c r="B71" s="39"/>
      <c r="C71" s="160"/>
      <c r="D71" s="40"/>
      <c r="E71" s="40"/>
      <c r="F71" s="40"/>
      <c r="G71" s="41"/>
      <c r="H71" s="69" t="s">
        <v>59</v>
      </c>
      <c r="I71" s="40"/>
      <c r="J71" s="93" t="s">
        <v>59</v>
      </c>
      <c r="K71" s="71">
        <v>144768.97985347983</v>
      </c>
      <c r="L71" s="72">
        <v>127245.20000000004</v>
      </c>
      <c r="M71" s="69" t="s">
        <v>59</v>
      </c>
      <c r="N71" s="85"/>
      <c r="O71" s="121" t="s">
        <v>59</v>
      </c>
      <c r="P71" s="89" t="s">
        <v>59</v>
      </c>
      <c r="Q71" s="89"/>
      <c r="R71" s="89" t="s">
        <v>59</v>
      </c>
      <c r="S71" s="60">
        <f t="shared" ca="1" si="7"/>
        <v>41482</v>
      </c>
      <c r="T71" s="163">
        <f t="shared" ca="1" si="7"/>
        <v>41482</v>
      </c>
      <c r="U71" s="88" t="s">
        <v>59</v>
      </c>
      <c r="V71" s="89"/>
      <c r="W71" s="89" t="s">
        <v>59</v>
      </c>
      <c r="X71" s="100" t="s">
        <v>59</v>
      </c>
      <c r="Y71" s="101"/>
      <c r="Z71" s="102" t="s">
        <v>59</v>
      </c>
      <c r="AA71" s="89" t="s">
        <v>59</v>
      </c>
      <c r="AB71" s="89"/>
      <c r="AC71" s="89" t="s">
        <v>59</v>
      </c>
      <c r="AD71" s="89" t="s">
        <v>59</v>
      </c>
      <c r="AE71" s="85"/>
      <c r="AF71" s="161" t="e">
        <f t="shared" si="5"/>
        <v>#N/A</v>
      </c>
      <c r="AG71" s="162" t="s">
        <v>59</v>
      </c>
      <c r="AH71" s="85"/>
      <c r="AI71" s="161" t="e">
        <f t="shared" si="6"/>
        <v>#N/A</v>
      </c>
      <c r="AJ71" s="88" t="s">
        <v>59</v>
      </c>
      <c r="AK71" s="122"/>
      <c r="AL71" s="90" t="s">
        <v>59</v>
      </c>
      <c r="AM71" s="89" t="s">
        <v>59</v>
      </c>
      <c r="AN71" s="89"/>
      <c r="AO71" s="89" t="s">
        <v>59</v>
      </c>
      <c r="AP71" s="60">
        <f t="shared" ca="1" si="2"/>
        <v>41482</v>
      </c>
      <c r="AQ71" s="7"/>
      <c r="AR71" s="8"/>
    </row>
    <row r="72" spans="1:44" ht="24">
      <c r="A72" s="57">
        <f t="shared" ca="1" si="0"/>
        <v>41483</v>
      </c>
      <c r="B72" s="39"/>
      <c r="C72" s="160"/>
      <c r="D72" s="40"/>
      <c r="E72" s="40"/>
      <c r="F72" s="40"/>
      <c r="G72" s="41"/>
      <c r="H72" s="69" t="s">
        <v>59</v>
      </c>
      <c r="I72" s="40"/>
      <c r="J72" s="93" t="s">
        <v>59</v>
      </c>
      <c r="K72" s="71">
        <v>144780.97985347983</v>
      </c>
      <c r="L72" s="72">
        <v>127299.40000000004</v>
      </c>
      <c r="M72" s="69" t="s">
        <v>59</v>
      </c>
      <c r="N72" s="85"/>
      <c r="O72" s="121" t="s">
        <v>59</v>
      </c>
      <c r="P72" s="89" t="s">
        <v>59</v>
      </c>
      <c r="Q72" s="89"/>
      <c r="R72" s="89" t="s">
        <v>59</v>
      </c>
      <c r="S72" s="60">
        <f t="shared" ca="1" si="7"/>
        <v>41483</v>
      </c>
      <c r="T72" s="57">
        <f t="shared" ca="1" si="7"/>
        <v>41483</v>
      </c>
      <c r="U72" s="88" t="s">
        <v>59</v>
      </c>
      <c r="V72" s="89"/>
      <c r="W72" s="89" t="s">
        <v>59</v>
      </c>
      <c r="X72" s="100" t="s">
        <v>59</v>
      </c>
      <c r="Y72" s="101"/>
      <c r="Z72" s="102" t="s">
        <v>59</v>
      </c>
      <c r="AA72" s="89" t="s">
        <v>59</v>
      </c>
      <c r="AB72" s="89"/>
      <c r="AC72" s="89" t="s">
        <v>59</v>
      </c>
      <c r="AD72" s="89" t="s">
        <v>59</v>
      </c>
      <c r="AE72" s="85"/>
      <c r="AF72" s="161" t="e">
        <f t="shared" si="5"/>
        <v>#N/A</v>
      </c>
      <c r="AG72" s="162" t="s">
        <v>59</v>
      </c>
      <c r="AH72" s="85"/>
      <c r="AI72" s="161" t="e">
        <f t="shared" si="6"/>
        <v>#N/A</v>
      </c>
      <c r="AJ72" s="88" t="s">
        <v>59</v>
      </c>
      <c r="AK72" s="122"/>
      <c r="AL72" s="90" t="s">
        <v>59</v>
      </c>
      <c r="AM72" s="89" t="s">
        <v>59</v>
      </c>
      <c r="AN72" s="89"/>
      <c r="AO72" s="89" t="s">
        <v>59</v>
      </c>
      <c r="AP72" s="60">
        <f t="shared" ca="1" si="2"/>
        <v>41483</v>
      </c>
      <c r="AQ72" s="7"/>
      <c r="AR72" s="8"/>
    </row>
    <row r="73" spans="1:44" ht="24">
      <c r="A73" s="57">
        <f t="shared" ca="1" si="0"/>
        <v>41484</v>
      </c>
      <c r="B73" s="39"/>
      <c r="C73" s="160"/>
      <c r="D73" s="40"/>
      <c r="E73" s="40"/>
      <c r="F73" s="40"/>
      <c r="G73" s="41"/>
      <c r="H73" s="69" t="s">
        <v>59</v>
      </c>
      <c r="I73" s="40"/>
      <c r="J73" s="93" t="s">
        <v>59</v>
      </c>
      <c r="K73" s="71">
        <v>144965.44139194136</v>
      </c>
      <c r="L73" s="72">
        <v>127430.60000000003</v>
      </c>
      <c r="M73" s="69" t="s">
        <v>59</v>
      </c>
      <c r="N73" s="85"/>
      <c r="O73" s="121" t="s">
        <v>59</v>
      </c>
      <c r="P73" s="89" t="s">
        <v>59</v>
      </c>
      <c r="Q73" s="89"/>
      <c r="R73" s="89" t="s">
        <v>59</v>
      </c>
      <c r="S73" s="60">
        <f t="shared" ca="1" si="7"/>
        <v>41484</v>
      </c>
      <c r="T73" s="57">
        <f t="shared" ca="1" si="7"/>
        <v>41484</v>
      </c>
      <c r="U73" s="88" t="s">
        <v>59</v>
      </c>
      <c r="V73" s="89"/>
      <c r="W73" s="89" t="s">
        <v>59</v>
      </c>
      <c r="X73" s="100" t="s">
        <v>59</v>
      </c>
      <c r="Y73" s="101"/>
      <c r="Z73" s="102" t="s">
        <v>59</v>
      </c>
      <c r="AA73" s="89" t="s">
        <v>59</v>
      </c>
      <c r="AB73" s="89"/>
      <c r="AC73" s="89" t="s">
        <v>59</v>
      </c>
      <c r="AD73" s="89" t="s">
        <v>59</v>
      </c>
      <c r="AE73" s="85"/>
      <c r="AF73" s="161" t="e">
        <f t="shared" si="5"/>
        <v>#N/A</v>
      </c>
      <c r="AG73" s="162" t="s">
        <v>59</v>
      </c>
      <c r="AH73" s="85"/>
      <c r="AI73" s="161" t="e">
        <f t="shared" si="6"/>
        <v>#N/A</v>
      </c>
      <c r="AJ73" s="88" t="s">
        <v>59</v>
      </c>
      <c r="AK73" s="122"/>
      <c r="AL73" s="90" t="s">
        <v>59</v>
      </c>
      <c r="AM73" s="89" t="s">
        <v>59</v>
      </c>
      <c r="AN73" s="89"/>
      <c r="AO73" s="89" t="s">
        <v>59</v>
      </c>
      <c r="AP73" s="60">
        <f t="shared" ca="1" si="2"/>
        <v>41484</v>
      </c>
      <c r="AQ73" s="7"/>
      <c r="AR73" s="8"/>
    </row>
    <row r="74" spans="1:44" ht="24">
      <c r="A74" s="57">
        <f t="shared" ca="1" si="0"/>
        <v>41485</v>
      </c>
      <c r="B74" s="39"/>
      <c r="C74" s="160"/>
      <c r="D74" s="40"/>
      <c r="E74" s="40"/>
      <c r="F74" s="40"/>
      <c r="G74" s="41"/>
      <c r="H74" s="69" t="s">
        <v>59</v>
      </c>
      <c r="I74" s="40"/>
      <c r="J74" s="93" t="s">
        <v>59</v>
      </c>
      <c r="K74" s="71">
        <v>144993.21062271058</v>
      </c>
      <c r="L74" s="72">
        <v>127443.60000000003</v>
      </c>
      <c r="M74" s="69" t="s">
        <v>59</v>
      </c>
      <c r="N74" s="85"/>
      <c r="O74" s="121" t="s">
        <v>59</v>
      </c>
      <c r="P74" s="89" t="s">
        <v>59</v>
      </c>
      <c r="Q74" s="89"/>
      <c r="R74" s="89" t="s">
        <v>59</v>
      </c>
      <c r="S74" s="60">
        <f t="shared" ca="1" si="7"/>
        <v>41485</v>
      </c>
      <c r="T74" s="57">
        <f t="shared" ca="1" si="7"/>
        <v>41485</v>
      </c>
      <c r="U74" s="88" t="s">
        <v>59</v>
      </c>
      <c r="V74" s="89"/>
      <c r="W74" s="89" t="s">
        <v>59</v>
      </c>
      <c r="X74" s="100" t="s">
        <v>59</v>
      </c>
      <c r="Y74" s="101"/>
      <c r="Z74" s="102" t="s">
        <v>59</v>
      </c>
      <c r="AA74" s="89" t="s">
        <v>59</v>
      </c>
      <c r="AB74" s="89"/>
      <c r="AC74" s="89" t="s">
        <v>59</v>
      </c>
      <c r="AD74" s="89" t="s">
        <v>59</v>
      </c>
      <c r="AE74" s="85"/>
      <c r="AF74" s="161" t="e">
        <f t="shared" si="5"/>
        <v>#N/A</v>
      </c>
      <c r="AG74" s="162" t="s">
        <v>59</v>
      </c>
      <c r="AH74" s="85"/>
      <c r="AI74" s="161" t="e">
        <f t="shared" si="6"/>
        <v>#N/A</v>
      </c>
      <c r="AJ74" s="88" t="s">
        <v>59</v>
      </c>
      <c r="AK74" s="122"/>
      <c r="AL74" s="90" t="s">
        <v>59</v>
      </c>
      <c r="AM74" s="89" t="s">
        <v>59</v>
      </c>
      <c r="AN74" s="89"/>
      <c r="AO74" s="89" t="s">
        <v>59</v>
      </c>
      <c r="AP74" s="60">
        <f t="shared" ca="1" si="2"/>
        <v>41485</v>
      </c>
      <c r="AQ74" s="7"/>
      <c r="AR74" s="8"/>
    </row>
    <row r="75" spans="1:44" ht="24.75" thickBot="1">
      <c r="A75" s="57">
        <f t="shared" ca="1" si="0"/>
        <v>41486</v>
      </c>
      <c r="B75" s="39"/>
      <c r="C75" s="160"/>
      <c r="D75" s="40"/>
      <c r="E75" s="40"/>
      <c r="F75" s="40"/>
      <c r="G75" s="41"/>
      <c r="H75" s="69" t="s">
        <v>59</v>
      </c>
      <c r="I75" s="40"/>
      <c r="J75" s="93" t="s">
        <v>59</v>
      </c>
      <c r="K75" s="71">
        <v>145053.13369963365</v>
      </c>
      <c r="L75" s="72">
        <v>127443.60000000003</v>
      </c>
      <c r="M75" s="164" t="s">
        <v>59</v>
      </c>
      <c r="N75" s="165"/>
      <c r="O75" s="166" t="s">
        <v>59</v>
      </c>
      <c r="P75" s="89" t="s">
        <v>59</v>
      </c>
      <c r="Q75" s="89"/>
      <c r="R75" s="89" t="s">
        <v>59</v>
      </c>
      <c r="S75" s="60">
        <f t="shared" ca="1" si="7"/>
        <v>41486</v>
      </c>
      <c r="T75" s="57">
        <f t="shared" ca="1" si="7"/>
        <v>41486</v>
      </c>
      <c r="U75" s="88" t="s">
        <v>59</v>
      </c>
      <c r="V75" s="89"/>
      <c r="W75" s="89" t="s">
        <v>59</v>
      </c>
      <c r="X75" s="100" t="s">
        <v>59</v>
      </c>
      <c r="Y75" s="101"/>
      <c r="Z75" s="102" t="s">
        <v>59</v>
      </c>
      <c r="AA75" s="89" t="s">
        <v>59</v>
      </c>
      <c r="AB75" s="89"/>
      <c r="AC75" s="89" t="s">
        <v>59</v>
      </c>
      <c r="AD75" s="89" t="s">
        <v>59</v>
      </c>
      <c r="AE75" s="85"/>
      <c r="AF75" s="161" t="e">
        <f t="shared" si="5"/>
        <v>#N/A</v>
      </c>
      <c r="AG75" s="162" t="s">
        <v>59</v>
      </c>
      <c r="AH75" s="85"/>
      <c r="AI75" s="161" t="e">
        <f t="shared" si="6"/>
        <v>#N/A</v>
      </c>
      <c r="AJ75" s="88" t="s">
        <v>59</v>
      </c>
      <c r="AK75" s="122"/>
      <c r="AL75" s="90" t="s">
        <v>59</v>
      </c>
      <c r="AM75" s="89" t="s">
        <v>59</v>
      </c>
      <c r="AN75" s="89"/>
      <c r="AO75" s="89" t="s">
        <v>59</v>
      </c>
      <c r="AP75" s="60">
        <f t="shared" ca="1" si="2"/>
        <v>41486</v>
      </c>
      <c r="AQ75" s="7"/>
      <c r="AR75" s="8"/>
    </row>
    <row r="76" spans="1:44" ht="25.5" thickTop="1" thickBot="1">
      <c r="A76" s="57">
        <f t="shared" ref="A76:A100" ca="1" si="8">DATE(YEAR(TODAY()),MONTH(A75),DAY(A75)+1)</f>
        <v>41487</v>
      </c>
      <c r="B76" s="39"/>
      <c r="C76" s="160"/>
      <c r="D76" s="40"/>
      <c r="E76" s="40"/>
      <c r="F76" s="40"/>
      <c r="G76" s="41"/>
      <c r="H76" s="69" t="s">
        <v>59</v>
      </c>
      <c r="I76" s="40"/>
      <c r="J76" s="93" t="s">
        <v>59</v>
      </c>
      <c r="K76" s="71">
        <v>145087.90293040287</v>
      </c>
      <c r="L76" s="72">
        <v>127443.60000000003</v>
      </c>
      <c r="M76" s="140"/>
      <c r="N76" s="67"/>
      <c r="O76" s="68"/>
      <c r="P76" s="89" t="s">
        <v>59</v>
      </c>
      <c r="Q76" s="89"/>
      <c r="R76" s="89" t="s">
        <v>59</v>
      </c>
      <c r="S76" s="60">
        <f t="shared" ref="S76:T91" ca="1" si="9">DATE(YEAR(TODAY()),MONTH(S75),DAY(S75)+1)</f>
        <v>41487</v>
      </c>
      <c r="T76" s="57">
        <f t="shared" ca="1" si="9"/>
        <v>41487</v>
      </c>
      <c r="U76" s="88" t="s">
        <v>59</v>
      </c>
      <c r="V76" s="89"/>
      <c r="W76" s="89" t="s">
        <v>59</v>
      </c>
      <c r="X76" s="100" t="s">
        <v>59</v>
      </c>
      <c r="Y76" s="101"/>
      <c r="Z76" s="102" t="s">
        <v>59</v>
      </c>
      <c r="AA76" s="89" t="s">
        <v>59</v>
      </c>
      <c r="AB76" s="89"/>
      <c r="AC76" s="89" t="s">
        <v>59</v>
      </c>
      <c r="AD76" s="89" t="s">
        <v>59</v>
      </c>
      <c r="AE76" s="85"/>
      <c r="AF76" s="161" t="e">
        <f t="shared" si="5"/>
        <v>#N/A</v>
      </c>
      <c r="AG76" s="162" t="s">
        <v>59</v>
      </c>
      <c r="AH76" s="85"/>
      <c r="AI76" s="161" t="e">
        <f t="shared" si="6"/>
        <v>#N/A</v>
      </c>
      <c r="AJ76" s="88" t="s">
        <v>59</v>
      </c>
      <c r="AK76" s="122"/>
      <c r="AL76" s="90" t="s">
        <v>59</v>
      </c>
      <c r="AM76" s="89" t="s">
        <v>59</v>
      </c>
      <c r="AN76" s="89"/>
      <c r="AO76" s="89" t="s">
        <v>59</v>
      </c>
      <c r="AP76" s="60">
        <f t="shared" ref="AP76:AP100" ca="1" si="10">DATE(YEAR(TODAY()),MONTH(AP75),DAY(AP75)+1)</f>
        <v>41487</v>
      </c>
      <c r="AQ76" s="7"/>
      <c r="AR76" s="8"/>
    </row>
    <row r="77" spans="1:44" ht="25.5" thickTop="1" thickBot="1">
      <c r="A77" s="57">
        <f t="shared" ca="1" si="8"/>
        <v>41488</v>
      </c>
      <c r="B77" s="39"/>
      <c r="C77" s="160"/>
      <c r="D77" s="40"/>
      <c r="E77" s="40"/>
      <c r="F77" s="40"/>
      <c r="G77" s="41"/>
      <c r="H77" s="69" t="s">
        <v>59</v>
      </c>
      <c r="I77" s="40"/>
      <c r="J77" s="93" t="s">
        <v>59</v>
      </c>
      <c r="K77" s="71">
        <v>145114.44139194133</v>
      </c>
      <c r="L77" s="72">
        <v>127657.80000000003</v>
      </c>
      <c r="M77" s="53"/>
      <c r="N77" s="54"/>
      <c r="O77" s="86"/>
      <c r="P77" s="89" t="s">
        <v>59</v>
      </c>
      <c r="Q77" s="89"/>
      <c r="R77" s="89" t="s">
        <v>59</v>
      </c>
      <c r="S77" s="60">
        <f t="shared" ca="1" si="9"/>
        <v>41488</v>
      </c>
      <c r="T77" s="57">
        <f t="shared" ca="1" si="9"/>
        <v>41488</v>
      </c>
      <c r="U77" s="88" t="s">
        <v>59</v>
      </c>
      <c r="V77" s="89"/>
      <c r="W77" s="89" t="s">
        <v>59</v>
      </c>
      <c r="X77" s="100" t="s">
        <v>59</v>
      </c>
      <c r="Y77" s="101"/>
      <c r="Z77" s="102" t="s">
        <v>59</v>
      </c>
      <c r="AA77" s="89" t="s">
        <v>59</v>
      </c>
      <c r="AB77" s="89"/>
      <c r="AC77" s="89" t="s">
        <v>59</v>
      </c>
      <c r="AD77" s="140"/>
      <c r="AE77" s="67"/>
      <c r="AF77" s="68"/>
      <c r="AG77" s="162" t="s">
        <v>59</v>
      </c>
      <c r="AH77" s="85"/>
      <c r="AI77" s="161" t="e">
        <f t="shared" si="6"/>
        <v>#N/A</v>
      </c>
      <c r="AJ77" s="88" t="s">
        <v>59</v>
      </c>
      <c r="AK77" s="122"/>
      <c r="AL77" s="90" t="s">
        <v>59</v>
      </c>
      <c r="AM77" s="89" t="s">
        <v>59</v>
      </c>
      <c r="AN77" s="89"/>
      <c r="AO77" s="89" t="s">
        <v>59</v>
      </c>
      <c r="AP77" s="60">
        <f t="shared" ca="1" si="10"/>
        <v>41488</v>
      </c>
      <c r="AQ77" s="7"/>
      <c r="AR77" s="8"/>
    </row>
    <row r="78" spans="1:44" ht="24.75" thickTop="1">
      <c r="A78" s="57">
        <f t="shared" ca="1" si="8"/>
        <v>41489</v>
      </c>
      <c r="B78" s="39"/>
      <c r="C78" s="160"/>
      <c r="D78" s="40"/>
      <c r="E78" s="40"/>
      <c r="F78" s="40"/>
      <c r="G78" s="41"/>
      <c r="H78" s="69" t="s">
        <v>59</v>
      </c>
      <c r="I78" s="40"/>
      <c r="J78" s="93" t="s">
        <v>59</v>
      </c>
      <c r="K78" s="71">
        <v>145114.44139194133</v>
      </c>
      <c r="L78" s="72">
        <v>127841.60000000003</v>
      </c>
      <c r="M78" s="53"/>
      <c r="N78" s="54"/>
      <c r="O78" s="86"/>
      <c r="P78" s="89" t="s">
        <v>59</v>
      </c>
      <c r="Q78" s="89"/>
      <c r="R78" s="89" t="s">
        <v>59</v>
      </c>
      <c r="S78" s="60">
        <f t="shared" ca="1" si="9"/>
        <v>41489</v>
      </c>
      <c r="T78" s="57">
        <f t="shared" ca="1" si="9"/>
        <v>41489</v>
      </c>
      <c r="U78" s="88" t="s">
        <v>59</v>
      </c>
      <c r="V78" s="89"/>
      <c r="W78" s="89" t="s">
        <v>59</v>
      </c>
      <c r="X78" s="100" t="s">
        <v>59</v>
      </c>
      <c r="Y78" s="101"/>
      <c r="Z78" s="102" t="s">
        <v>59</v>
      </c>
      <c r="AA78" s="89" t="s">
        <v>59</v>
      </c>
      <c r="AB78" s="89"/>
      <c r="AC78" s="89" t="s">
        <v>59</v>
      </c>
      <c r="AD78" s="54"/>
      <c r="AE78" s="54"/>
      <c r="AF78" s="55"/>
      <c r="AG78" s="162" t="s">
        <v>59</v>
      </c>
      <c r="AH78" s="85"/>
      <c r="AI78" s="161" t="e">
        <f t="shared" si="6"/>
        <v>#N/A</v>
      </c>
      <c r="AJ78" s="88" t="s">
        <v>59</v>
      </c>
      <c r="AK78" s="122"/>
      <c r="AL78" s="90" t="s">
        <v>59</v>
      </c>
      <c r="AM78" s="89" t="s">
        <v>59</v>
      </c>
      <c r="AN78" s="89"/>
      <c r="AO78" s="89" t="s">
        <v>59</v>
      </c>
      <c r="AP78" s="60">
        <f t="shared" ca="1" si="10"/>
        <v>41489</v>
      </c>
      <c r="AQ78" s="7"/>
      <c r="AR78" s="8"/>
    </row>
    <row r="79" spans="1:44" ht="24">
      <c r="A79" s="57">
        <f t="shared" ca="1" si="8"/>
        <v>41490</v>
      </c>
      <c r="B79" s="39"/>
      <c r="C79" s="160"/>
      <c r="D79" s="40"/>
      <c r="E79" s="40"/>
      <c r="F79" s="40"/>
      <c r="G79" s="41"/>
      <c r="H79" s="69" t="s">
        <v>59</v>
      </c>
      <c r="I79" s="40"/>
      <c r="J79" s="93" t="s">
        <v>59</v>
      </c>
      <c r="K79" s="71">
        <v>145150.51831501827</v>
      </c>
      <c r="L79" s="72">
        <v>127841.60000000003</v>
      </c>
      <c r="M79" s="53"/>
      <c r="N79" s="61"/>
      <c r="O79" s="99"/>
      <c r="P79" s="89" t="s">
        <v>59</v>
      </c>
      <c r="Q79" s="89"/>
      <c r="R79" s="89" t="s">
        <v>59</v>
      </c>
      <c r="S79" s="60">
        <f t="shared" ca="1" si="9"/>
        <v>41490</v>
      </c>
      <c r="T79" s="57">
        <f t="shared" ca="1" si="9"/>
        <v>41490</v>
      </c>
      <c r="U79" s="88" t="s">
        <v>59</v>
      </c>
      <c r="V79" s="89"/>
      <c r="W79" s="89" t="s">
        <v>59</v>
      </c>
      <c r="X79" s="100" t="s">
        <v>59</v>
      </c>
      <c r="Y79" s="101"/>
      <c r="Z79" s="102" t="s">
        <v>59</v>
      </c>
      <c r="AA79" s="89" t="s">
        <v>59</v>
      </c>
      <c r="AB79" s="89"/>
      <c r="AC79" s="89" t="s">
        <v>59</v>
      </c>
      <c r="AD79" s="54"/>
      <c r="AE79" s="54"/>
      <c r="AF79" s="55"/>
      <c r="AG79" s="162" t="s">
        <v>59</v>
      </c>
      <c r="AH79" s="85"/>
      <c r="AI79" s="161" t="e">
        <f t="shared" si="6"/>
        <v>#N/A</v>
      </c>
      <c r="AJ79" s="88" t="s">
        <v>59</v>
      </c>
      <c r="AK79" s="122"/>
      <c r="AL79" s="90" t="s">
        <v>59</v>
      </c>
      <c r="AM79" s="89" t="s">
        <v>59</v>
      </c>
      <c r="AN79" s="89"/>
      <c r="AO79" s="89" t="s">
        <v>59</v>
      </c>
      <c r="AP79" s="60">
        <f t="shared" ca="1" si="10"/>
        <v>41490</v>
      </c>
      <c r="AQ79" s="7"/>
      <c r="AR79" s="8"/>
    </row>
    <row r="80" spans="1:44" ht="24">
      <c r="A80" s="57">
        <f t="shared" ca="1" si="8"/>
        <v>41491</v>
      </c>
      <c r="B80" s="39"/>
      <c r="C80" s="160"/>
      <c r="D80" s="40"/>
      <c r="E80" s="40"/>
      <c r="F80" s="40"/>
      <c r="G80" s="41"/>
      <c r="H80" s="69" t="s">
        <v>59</v>
      </c>
      <c r="I80" s="40"/>
      <c r="J80" s="93" t="s">
        <v>59</v>
      </c>
      <c r="K80" s="71">
        <v>145200.28754578749</v>
      </c>
      <c r="L80" s="72">
        <v>127967.60000000003</v>
      </c>
      <c r="M80" s="53"/>
      <c r="N80" s="54"/>
      <c r="O80" s="55"/>
      <c r="P80" s="89" t="s">
        <v>59</v>
      </c>
      <c r="Q80" s="89"/>
      <c r="R80" s="89" t="s">
        <v>59</v>
      </c>
      <c r="S80" s="60">
        <f t="shared" ca="1" si="9"/>
        <v>41491</v>
      </c>
      <c r="T80" s="57">
        <f t="shared" ca="1" si="9"/>
        <v>41491</v>
      </c>
      <c r="U80" s="88" t="s">
        <v>59</v>
      </c>
      <c r="V80" s="89"/>
      <c r="W80" s="89" t="s">
        <v>59</v>
      </c>
      <c r="X80" s="100" t="s">
        <v>59</v>
      </c>
      <c r="Y80" s="101"/>
      <c r="Z80" s="102" t="s">
        <v>59</v>
      </c>
      <c r="AA80" s="89" t="s">
        <v>59</v>
      </c>
      <c r="AB80" s="89"/>
      <c r="AC80" s="89" t="s">
        <v>59</v>
      </c>
      <c r="AD80" s="54"/>
      <c r="AE80" s="54"/>
      <c r="AF80" s="55"/>
      <c r="AG80" s="162" t="s">
        <v>59</v>
      </c>
      <c r="AH80" s="85"/>
      <c r="AI80" s="161" t="e">
        <f t="shared" si="6"/>
        <v>#N/A</v>
      </c>
      <c r="AJ80" s="88" t="s">
        <v>59</v>
      </c>
      <c r="AK80" s="122"/>
      <c r="AL80" s="90" t="s">
        <v>59</v>
      </c>
      <c r="AM80" s="89" t="s">
        <v>59</v>
      </c>
      <c r="AN80" s="89"/>
      <c r="AO80" s="89" t="s">
        <v>59</v>
      </c>
      <c r="AP80" s="60">
        <f t="shared" ca="1" si="10"/>
        <v>41491</v>
      </c>
      <c r="AQ80" s="7"/>
      <c r="AR80" s="8"/>
    </row>
    <row r="81" spans="1:44" ht="24">
      <c r="A81" s="57">
        <f t="shared" ca="1" si="8"/>
        <v>41492</v>
      </c>
      <c r="B81" s="39"/>
      <c r="C81" s="160"/>
      <c r="D81" s="40"/>
      <c r="E81" s="40"/>
      <c r="F81" s="40"/>
      <c r="G81" s="41"/>
      <c r="H81" s="69" t="s">
        <v>59</v>
      </c>
      <c r="I81" s="40"/>
      <c r="J81" s="93" t="s">
        <v>59</v>
      </c>
      <c r="K81" s="71">
        <v>145224.28754578749</v>
      </c>
      <c r="L81" s="72">
        <v>127967.60000000003</v>
      </c>
      <c r="M81" s="53"/>
      <c r="N81" s="54"/>
      <c r="O81" s="55"/>
      <c r="P81" s="89" t="s">
        <v>59</v>
      </c>
      <c r="Q81" s="89"/>
      <c r="R81" s="89" t="s">
        <v>59</v>
      </c>
      <c r="S81" s="60">
        <f t="shared" ca="1" si="9"/>
        <v>41492</v>
      </c>
      <c r="T81" s="57">
        <f t="shared" ca="1" si="9"/>
        <v>41492</v>
      </c>
      <c r="U81" s="88" t="s">
        <v>59</v>
      </c>
      <c r="V81" s="89"/>
      <c r="W81" s="89" t="s">
        <v>59</v>
      </c>
      <c r="X81" s="100" t="s">
        <v>59</v>
      </c>
      <c r="Y81" s="101"/>
      <c r="Z81" s="102" t="s">
        <v>59</v>
      </c>
      <c r="AA81" s="89" t="s">
        <v>59</v>
      </c>
      <c r="AB81" s="89"/>
      <c r="AC81" s="89" t="s">
        <v>59</v>
      </c>
      <c r="AD81" s="54"/>
      <c r="AE81" s="54"/>
      <c r="AF81" s="55"/>
      <c r="AG81" s="162" t="s">
        <v>59</v>
      </c>
      <c r="AH81" s="85"/>
      <c r="AI81" s="161" t="e">
        <f t="shared" si="6"/>
        <v>#N/A</v>
      </c>
      <c r="AJ81" s="88" t="s">
        <v>59</v>
      </c>
      <c r="AK81" s="122"/>
      <c r="AL81" s="90" t="s">
        <v>59</v>
      </c>
      <c r="AM81" s="89" t="s">
        <v>59</v>
      </c>
      <c r="AN81" s="89"/>
      <c r="AO81" s="89" t="s">
        <v>59</v>
      </c>
      <c r="AP81" s="60">
        <f t="shared" ca="1" si="10"/>
        <v>41492</v>
      </c>
      <c r="AQ81" s="7"/>
      <c r="AR81" s="8"/>
    </row>
    <row r="82" spans="1:44" ht="24.75" thickBot="1">
      <c r="A82" s="57">
        <f t="shared" ca="1" si="8"/>
        <v>41493</v>
      </c>
      <c r="B82" s="39"/>
      <c r="C82" s="160"/>
      <c r="D82" s="40"/>
      <c r="E82" s="40"/>
      <c r="F82" s="40"/>
      <c r="G82" s="41"/>
      <c r="H82" s="69" t="s">
        <v>59</v>
      </c>
      <c r="I82" s="40"/>
      <c r="J82" s="93" t="s">
        <v>59</v>
      </c>
      <c r="K82" s="71">
        <v>145244.28754578749</v>
      </c>
      <c r="L82" s="72">
        <v>127967.60000000003</v>
      </c>
      <c r="M82" s="53"/>
      <c r="N82" s="54"/>
      <c r="O82" s="55"/>
      <c r="P82" s="89" t="s">
        <v>59</v>
      </c>
      <c r="Q82" s="89"/>
      <c r="R82" s="89" t="s">
        <v>59</v>
      </c>
      <c r="S82" s="60">
        <f t="shared" ca="1" si="9"/>
        <v>41493</v>
      </c>
      <c r="T82" s="57">
        <f t="shared" ca="1" si="9"/>
        <v>41493</v>
      </c>
      <c r="U82" s="167" t="s">
        <v>59</v>
      </c>
      <c r="V82" s="168"/>
      <c r="W82" s="89" t="s">
        <v>59</v>
      </c>
      <c r="X82" s="100" t="s">
        <v>59</v>
      </c>
      <c r="Y82" s="101"/>
      <c r="Z82" s="102" t="s">
        <v>59</v>
      </c>
      <c r="AA82" s="89" t="s">
        <v>59</v>
      </c>
      <c r="AB82" s="89"/>
      <c r="AC82" s="89" t="s">
        <v>59</v>
      </c>
      <c r="AD82" s="54"/>
      <c r="AE82" s="54"/>
      <c r="AF82" s="55"/>
      <c r="AG82" s="162" t="s">
        <v>59</v>
      </c>
      <c r="AH82" s="85"/>
      <c r="AI82" s="161" t="e">
        <f t="shared" si="6"/>
        <v>#N/A</v>
      </c>
      <c r="AJ82" s="88" t="s">
        <v>59</v>
      </c>
      <c r="AK82" s="122"/>
      <c r="AL82" s="90" t="s">
        <v>59</v>
      </c>
      <c r="AM82" s="89" t="s">
        <v>59</v>
      </c>
      <c r="AN82" s="89"/>
      <c r="AO82" s="89" t="s">
        <v>59</v>
      </c>
      <c r="AP82" s="60">
        <f t="shared" ca="1" si="10"/>
        <v>41493</v>
      </c>
      <c r="AQ82" s="7"/>
      <c r="AR82" s="8"/>
    </row>
    <row r="83" spans="1:44" ht="25.5" thickTop="1" thickBot="1">
      <c r="A83" s="57">
        <f t="shared" ca="1" si="8"/>
        <v>41494</v>
      </c>
      <c r="B83" s="39"/>
      <c r="C83" s="160"/>
      <c r="D83" s="40"/>
      <c r="E83" s="40"/>
      <c r="F83" s="40"/>
      <c r="G83" s="41"/>
      <c r="H83" s="69" t="s">
        <v>59</v>
      </c>
      <c r="I83" s="40"/>
      <c r="J83" s="93" t="s">
        <v>59</v>
      </c>
      <c r="K83" s="71">
        <v>145244.28754578749</v>
      </c>
      <c r="L83" s="72">
        <v>127992.00000000003</v>
      </c>
      <c r="M83" s="53"/>
      <c r="N83" s="54"/>
      <c r="O83" s="55"/>
      <c r="P83" s="140"/>
      <c r="Q83" s="169"/>
      <c r="R83" s="68"/>
      <c r="S83" s="60">
        <f t="shared" ca="1" si="9"/>
        <v>41494</v>
      </c>
      <c r="T83" s="57">
        <f t="shared" ca="1" si="9"/>
        <v>41494</v>
      </c>
      <c r="U83" s="140"/>
      <c r="V83" s="67"/>
      <c r="W83" s="68"/>
      <c r="X83" s="170" t="s">
        <v>59</v>
      </c>
      <c r="Y83" s="171"/>
      <c r="Z83" s="172" t="s">
        <v>59</v>
      </c>
      <c r="AA83" s="89" t="s">
        <v>59</v>
      </c>
      <c r="AB83" s="89"/>
      <c r="AC83" s="89" t="s">
        <v>59</v>
      </c>
      <c r="AD83" s="87"/>
      <c r="AE83" s="61"/>
      <c r="AF83" s="63"/>
      <c r="AG83" s="173"/>
      <c r="AH83" s="174"/>
      <c r="AI83" s="175"/>
      <c r="AJ83" s="88" t="s">
        <v>59</v>
      </c>
      <c r="AK83" s="122"/>
      <c r="AL83" s="90" t="s">
        <v>59</v>
      </c>
      <c r="AM83" s="89" t="s">
        <v>59</v>
      </c>
      <c r="AN83" s="89"/>
      <c r="AO83" s="89" t="s">
        <v>59</v>
      </c>
      <c r="AP83" s="60">
        <f t="shared" ca="1" si="10"/>
        <v>41494</v>
      </c>
      <c r="AQ83" s="7"/>
      <c r="AR83" s="8"/>
    </row>
    <row r="84" spans="1:44" ht="25.5" thickTop="1" thickBot="1">
      <c r="A84" s="57">
        <f t="shared" ca="1" si="8"/>
        <v>41495</v>
      </c>
      <c r="B84" s="39"/>
      <c r="C84" s="160"/>
      <c r="D84" s="40"/>
      <c r="E84" s="40"/>
      <c r="F84" s="40"/>
      <c r="G84" s="41"/>
      <c r="H84" s="69" t="s">
        <v>59</v>
      </c>
      <c r="I84" s="40"/>
      <c r="J84" s="93" t="s">
        <v>59</v>
      </c>
      <c r="K84" s="71">
        <v>145244.28754578749</v>
      </c>
      <c r="L84" s="72">
        <v>127992.00000000003</v>
      </c>
      <c r="M84" s="53"/>
      <c r="N84" s="54"/>
      <c r="O84" s="55"/>
      <c r="P84" s="54"/>
      <c r="Q84" s="54"/>
      <c r="R84" s="55"/>
      <c r="S84" s="60">
        <f t="shared" ca="1" si="9"/>
        <v>41495</v>
      </c>
      <c r="T84" s="57">
        <f t="shared" ca="1" si="9"/>
        <v>41495</v>
      </c>
      <c r="U84" s="53"/>
      <c r="V84" s="54"/>
      <c r="W84" s="55"/>
      <c r="X84" s="176"/>
      <c r="Y84" s="177"/>
      <c r="Z84" s="178"/>
      <c r="AA84" s="89" t="s">
        <v>59</v>
      </c>
      <c r="AB84" s="89"/>
      <c r="AC84" s="89" t="s">
        <v>59</v>
      </c>
      <c r="AD84" s="54"/>
      <c r="AE84" s="54"/>
      <c r="AF84" s="55"/>
      <c r="AG84" s="113"/>
      <c r="AH84" s="85"/>
      <c r="AI84" s="86"/>
      <c r="AJ84" s="88" t="s">
        <v>59</v>
      </c>
      <c r="AK84" s="122"/>
      <c r="AL84" s="90" t="s">
        <v>59</v>
      </c>
      <c r="AM84" s="89" t="s">
        <v>59</v>
      </c>
      <c r="AN84" s="89"/>
      <c r="AO84" s="89" t="s">
        <v>59</v>
      </c>
      <c r="AP84" s="60">
        <f t="shared" ca="1" si="10"/>
        <v>41495</v>
      </c>
      <c r="AQ84" s="7"/>
      <c r="AR84" s="8"/>
    </row>
    <row r="85" spans="1:44" ht="25.5" thickTop="1" thickBot="1">
      <c r="A85" s="57">
        <f t="shared" ca="1" si="8"/>
        <v>41496</v>
      </c>
      <c r="B85" s="39"/>
      <c r="C85" s="160"/>
      <c r="D85" s="40"/>
      <c r="E85" s="40"/>
      <c r="F85" s="40"/>
      <c r="G85" s="41"/>
      <c r="H85" s="69" t="s">
        <v>59</v>
      </c>
      <c r="I85" s="40"/>
      <c r="J85" s="93" t="s">
        <v>59</v>
      </c>
      <c r="K85" s="71">
        <v>145247.51831501827</v>
      </c>
      <c r="L85" s="72">
        <v>127992.00000000003</v>
      </c>
      <c r="M85" s="53"/>
      <c r="N85" s="54"/>
      <c r="O85" s="55"/>
      <c r="P85" s="54"/>
      <c r="Q85" s="54"/>
      <c r="R85" s="55"/>
      <c r="S85" s="60">
        <f t="shared" ca="1" si="9"/>
        <v>41496</v>
      </c>
      <c r="T85" s="57">
        <f t="shared" ca="1" si="9"/>
        <v>41496</v>
      </c>
      <c r="U85" s="53"/>
      <c r="V85" s="54"/>
      <c r="W85" s="55"/>
      <c r="X85" s="85"/>
      <c r="Y85" s="85"/>
      <c r="Z85" s="86"/>
      <c r="AA85" s="89" t="s">
        <v>59</v>
      </c>
      <c r="AB85" s="89"/>
      <c r="AC85" s="89" t="s">
        <v>59</v>
      </c>
      <c r="AD85" s="54"/>
      <c r="AE85" s="54"/>
      <c r="AF85" s="55"/>
      <c r="AG85" s="113"/>
      <c r="AH85" s="85"/>
      <c r="AI85" s="86"/>
      <c r="AJ85" s="88" t="s">
        <v>59</v>
      </c>
      <c r="AK85" s="122"/>
      <c r="AL85" s="90" t="s">
        <v>59</v>
      </c>
      <c r="AM85" s="89" t="s">
        <v>59</v>
      </c>
      <c r="AN85" s="89"/>
      <c r="AO85" s="89" t="s">
        <v>59</v>
      </c>
      <c r="AP85" s="60">
        <f t="shared" ca="1" si="10"/>
        <v>41496</v>
      </c>
      <c r="AQ85" s="7"/>
      <c r="AR85" s="8"/>
    </row>
    <row r="86" spans="1:44" ht="25.5" thickTop="1" thickBot="1">
      <c r="A86" s="57">
        <f t="shared" ca="1" si="8"/>
        <v>41497</v>
      </c>
      <c r="B86" s="39"/>
      <c r="C86" s="160"/>
      <c r="D86" s="40"/>
      <c r="E86" s="40"/>
      <c r="F86" s="40"/>
      <c r="G86" s="41"/>
      <c r="H86" s="69" t="s">
        <v>59</v>
      </c>
      <c r="I86" s="40"/>
      <c r="J86" s="93" t="s">
        <v>59</v>
      </c>
      <c r="K86" s="71">
        <v>145248.9798534798</v>
      </c>
      <c r="L86" s="72">
        <v>127992.00000000003</v>
      </c>
      <c r="M86" s="53"/>
      <c r="N86" s="54"/>
      <c r="O86" s="55"/>
      <c r="P86" s="54"/>
      <c r="Q86" s="54"/>
      <c r="R86" s="55"/>
      <c r="S86" s="60">
        <f t="shared" ca="1" si="9"/>
        <v>41497</v>
      </c>
      <c r="T86" s="57">
        <f t="shared" ca="1" si="9"/>
        <v>41497</v>
      </c>
      <c r="U86" s="53"/>
      <c r="V86" s="54"/>
      <c r="W86" s="55"/>
      <c r="X86" s="85"/>
      <c r="Y86" s="85"/>
      <c r="Z86" s="86"/>
      <c r="AA86" s="173"/>
      <c r="AB86" s="174"/>
      <c r="AC86" s="175"/>
      <c r="AD86" s="54"/>
      <c r="AE86" s="54"/>
      <c r="AF86" s="55"/>
      <c r="AG86" s="113"/>
      <c r="AH86" s="85"/>
      <c r="AI86" s="86"/>
      <c r="AJ86" s="88" t="s">
        <v>59</v>
      </c>
      <c r="AK86" s="122"/>
      <c r="AL86" s="90" t="s">
        <v>59</v>
      </c>
      <c r="AM86" s="89" t="s">
        <v>59</v>
      </c>
      <c r="AN86" s="89"/>
      <c r="AO86" s="89" t="s">
        <v>59</v>
      </c>
      <c r="AP86" s="60">
        <f t="shared" ca="1" si="10"/>
        <v>41497</v>
      </c>
      <c r="AQ86" s="7"/>
      <c r="AR86" s="8"/>
    </row>
    <row r="87" spans="1:44" ht="24.75" thickTop="1">
      <c r="A87" s="57">
        <f t="shared" ca="1" si="8"/>
        <v>41498</v>
      </c>
      <c r="B87" s="39"/>
      <c r="C87" s="160"/>
      <c r="D87" s="40"/>
      <c r="E87" s="40"/>
      <c r="F87" s="40"/>
      <c r="G87" s="41"/>
      <c r="H87" s="69" t="s">
        <v>59</v>
      </c>
      <c r="I87" s="40"/>
      <c r="J87" s="93" t="s">
        <v>59</v>
      </c>
      <c r="K87" s="71">
        <v>145275.82600732596</v>
      </c>
      <c r="L87" s="72">
        <v>127992.00000000003</v>
      </c>
      <c r="M87" s="53"/>
      <c r="N87" s="54"/>
      <c r="O87" s="55"/>
      <c r="P87" s="54"/>
      <c r="Q87" s="54"/>
      <c r="R87" s="55"/>
      <c r="S87" s="60">
        <f t="shared" ca="1" si="9"/>
        <v>41498</v>
      </c>
      <c r="T87" s="57">
        <f t="shared" ca="1" si="9"/>
        <v>41498</v>
      </c>
      <c r="U87" s="53"/>
      <c r="V87" s="54"/>
      <c r="W87" s="55"/>
      <c r="X87" s="85"/>
      <c r="Y87" s="85"/>
      <c r="Z87" s="86"/>
      <c r="AA87" s="85"/>
      <c r="AB87" s="85"/>
      <c r="AC87" s="86"/>
      <c r="AD87" s="54"/>
      <c r="AE87" s="54"/>
      <c r="AF87" s="55"/>
      <c r="AG87" s="113"/>
      <c r="AH87" s="85"/>
      <c r="AI87" s="86"/>
      <c r="AJ87" s="88" t="s">
        <v>59</v>
      </c>
      <c r="AK87" s="122"/>
      <c r="AL87" s="90" t="s">
        <v>59</v>
      </c>
      <c r="AM87" s="89" t="s">
        <v>59</v>
      </c>
      <c r="AN87" s="89"/>
      <c r="AO87" s="89" t="s">
        <v>59</v>
      </c>
      <c r="AP87" s="60">
        <f t="shared" ca="1" si="10"/>
        <v>41498</v>
      </c>
      <c r="AQ87" s="7"/>
      <c r="AR87" s="8"/>
    </row>
    <row r="88" spans="1:44" ht="24">
      <c r="A88" s="57">
        <f t="shared" ca="1" si="8"/>
        <v>41499</v>
      </c>
      <c r="B88" s="39"/>
      <c r="C88" s="160"/>
      <c r="D88" s="40"/>
      <c r="E88" s="40"/>
      <c r="F88" s="40"/>
      <c r="G88" s="41"/>
      <c r="H88" s="69" t="s">
        <v>59</v>
      </c>
      <c r="I88" s="40"/>
      <c r="J88" s="93" t="s">
        <v>59</v>
      </c>
      <c r="K88" s="71">
        <v>145275.82600732596</v>
      </c>
      <c r="L88" s="72">
        <v>127992.00000000003</v>
      </c>
      <c r="M88" s="53"/>
      <c r="N88" s="54"/>
      <c r="O88" s="55"/>
      <c r="P88" s="54"/>
      <c r="Q88" s="54"/>
      <c r="R88" s="55"/>
      <c r="S88" s="60">
        <f t="shared" ca="1" si="9"/>
        <v>41499</v>
      </c>
      <c r="T88" s="57">
        <f t="shared" ca="1" si="9"/>
        <v>41499</v>
      </c>
      <c r="U88" s="53"/>
      <c r="V88" s="54"/>
      <c r="W88" s="55"/>
      <c r="X88" s="54"/>
      <c r="Y88" s="54"/>
      <c r="Z88" s="55"/>
      <c r="AA88" s="54"/>
      <c r="AB88" s="54"/>
      <c r="AC88" s="55"/>
      <c r="AD88" s="54"/>
      <c r="AE88" s="54"/>
      <c r="AF88" s="55"/>
      <c r="AG88" s="113"/>
      <c r="AH88" s="85"/>
      <c r="AI88" s="86"/>
      <c r="AJ88" s="88" t="s">
        <v>59</v>
      </c>
      <c r="AK88" s="122"/>
      <c r="AL88" s="90" t="s">
        <v>59</v>
      </c>
      <c r="AM88" s="89" t="s">
        <v>59</v>
      </c>
      <c r="AN88" s="89"/>
      <c r="AO88" s="89" t="s">
        <v>59</v>
      </c>
      <c r="AP88" s="60">
        <f t="shared" ca="1" si="10"/>
        <v>41499</v>
      </c>
      <c r="AQ88" s="7"/>
      <c r="AR88" s="8"/>
    </row>
    <row r="89" spans="1:44" ht="24">
      <c r="A89" s="57">
        <f t="shared" ca="1" si="8"/>
        <v>41500</v>
      </c>
      <c r="B89" s="39"/>
      <c r="C89" s="160"/>
      <c r="D89" s="40"/>
      <c r="E89" s="40"/>
      <c r="F89" s="40"/>
      <c r="G89" s="41"/>
      <c r="H89" s="69" t="s">
        <v>59</v>
      </c>
      <c r="I89" s="40"/>
      <c r="J89" s="93" t="s">
        <v>59</v>
      </c>
      <c r="K89" s="71">
        <v>145275.82600732596</v>
      </c>
      <c r="L89" s="72">
        <v>128013.60000000003</v>
      </c>
      <c r="M89" s="53"/>
      <c r="N89" s="54"/>
      <c r="O89" s="55"/>
      <c r="P89" s="54"/>
      <c r="Q89" s="54"/>
      <c r="R89" s="55"/>
      <c r="S89" s="60">
        <f t="shared" ca="1" si="9"/>
        <v>41500</v>
      </c>
      <c r="T89" s="57">
        <f t="shared" ca="1" si="9"/>
        <v>41500</v>
      </c>
      <c r="U89" s="53"/>
      <c r="V89" s="54"/>
      <c r="W89" s="55"/>
      <c r="X89" s="54"/>
      <c r="Y89" s="54"/>
      <c r="Z89" s="55"/>
      <c r="AA89" s="54"/>
      <c r="AB89" s="54"/>
      <c r="AC89" s="55"/>
      <c r="AD89" s="54"/>
      <c r="AE89" s="54"/>
      <c r="AF89" s="55"/>
      <c r="AG89" s="113"/>
      <c r="AH89" s="85"/>
      <c r="AI89" s="86"/>
      <c r="AJ89" s="88" t="s">
        <v>59</v>
      </c>
      <c r="AK89" s="122"/>
      <c r="AL89" s="90" t="s">
        <v>59</v>
      </c>
      <c r="AM89" s="89" t="s">
        <v>59</v>
      </c>
      <c r="AN89" s="89"/>
      <c r="AO89" s="89" t="s">
        <v>59</v>
      </c>
      <c r="AP89" s="60">
        <f t="shared" ca="1" si="10"/>
        <v>41500</v>
      </c>
      <c r="AQ89" s="7"/>
      <c r="AR89" s="8"/>
    </row>
    <row r="90" spans="1:44" ht="24.75" thickBot="1">
      <c r="A90" s="57">
        <f t="shared" ca="1" si="8"/>
        <v>41501</v>
      </c>
      <c r="B90" s="39"/>
      <c r="C90" s="160"/>
      <c r="D90" s="40"/>
      <c r="E90" s="40"/>
      <c r="F90" s="40"/>
      <c r="G90" s="41"/>
      <c r="H90" s="69" t="s">
        <v>59</v>
      </c>
      <c r="I90" s="40"/>
      <c r="J90" s="93" t="s">
        <v>59</v>
      </c>
      <c r="K90" s="71">
        <v>145302.05677655674</v>
      </c>
      <c r="L90" s="72">
        <v>128013.60000000003</v>
      </c>
      <c r="M90" s="53"/>
      <c r="N90" s="54"/>
      <c r="O90" s="55"/>
      <c r="P90" s="54"/>
      <c r="Q90" s="54"/>
      <c r="R90" s="55"/>
      <c r="S90" s="60">
        <f t="shared" ca="1" si="9"/>
        <v>41501</v>
      </c>
      <c r="T90" s="57">
        <f t="shared" ca="1" si="9"/>
        <v>41501</v>
      </c>
      <c r="U90" s="53"/>
      <c r="V90" s="54"/>
      <c r="W90" s="55"/>
      <c r="X90" s="54"/>
      <c r="Y90" s="54"/>
      <c r="Z90" s="55"/>
      <c r="AA90" s="54"/>
      <c r="AB90" s="54"/>
      <c r="AC90" s="55"/>
      <c r="AD90" s="54"/>
      <c r="AE90" s="54"/>
      <c r="AF90" s="55"/>
      <c r="AG90" s="113"/>
      <c r="AH90" s="85"/>
      <c r="AI90" s="86"/>
      <c r="AJ90" s="167" t="s">
        <v>59</v>
      </c>
      <c r="AK90" s="179"/>
      <c r="AL90" s="180" t="s">
        <v>59</v>
      </c>
      <c r="AM90" s="89" t="s">
        <v>59</v>
      </c>
      <c r="AN90" s="89"/>
      <c r="AO90" s="89" t="s">
        <v>59</v>
      </c>
      <c r="AP90" s="60">
        <f t="shared" ca="1" si="10"/>
        <v>41501</v>
      </c>
      <c r="AQ90" s="7"/>
      <c r="AR90" s="8"/>
    </row>
    <row r="91" spans="1:44" ht="25.5" thickTop="1" thickBot="1">
      <c r="A91" s="57">
        <f t="shared" ca="1" si="8"/>
        <v>41502</v>
      </c>
      <c r="B91" s="39"/>
      <c r="C91" s="160"/>
      <c r="D91" s="40"/>
      <c r="E91" s="40"/>
      <c r="F91" s="40"/>
      <c r="G91" s="41"/>
      <c r="H91" s="69" t="s">
        <v>59</v>
      </c>
      <c r="I91" s="40"/>
      <c r="J91" s="93" t="s">
        <v>59</v>
      </c>
      <c r="K91" s="71">
        <v>145314.13369963368</v>
      </c>
      <c r="L91" s="72">
        <v>128013.60000000003</v>
      </c>
      <c r="M91" s="53"/>
      <c r="N91" s="54"/>
      <c r="O91" s="55"/>
      <c r="P91" s="54"/>
      <c r="Q91" s="54"/>
      <c r="R91" s="55"/>
      <c r="S91" s="60">
        <f t="shared" ca="1" si="9"/>
        <v>41502</v>
      </c>
      <c r="T91" s="57">
        <f t="shared" ca="1" si="9"/>
        <v>41502</v>
      </c>
      <c r="U91" s="53"/>
      <c r="V91" s="54"/>
      <c r="W91" s="55"/>
      <c r="X91" s="54"/>
      <c r="Y91" s="54"/>
      <c r="Z91" s="55"/>
      <c r="AA91" s="54"/>
      <c r="AB91" s="54"/>
      <c r="AC91" s="55"/>
      <c r="AD91" s="54"/>
      <c r="AE91" s="54"/>
      <c r="AF91" s="55"/>
      <c r="AG91" s="113"/>
      <c r="AH91" s="85"/>
      <c r="AI91" s="86"/>
      <c r="AJ91" s="173"/>
      <c r="AK91" s="174"/>
      <c r="AL91" s="175"/>
      <c r="AM91" s="89" t="s">
        <v>59</v>
      </c>
      <c r="AN91" s="89"/>
      <c r="AO91" s="89" t="s">
        <v>59</v>
      </c>
      <c r="AP91" s="60">
        <f t="shared" ca="1" si="10"/>
        <v>41502</v>
      </c>
      <c r="AQ91" s="7"/>
      <c r="AR91" s="8"/>
    </row>
    <row r="92" spans="1:44" ht="25.5" thickTop="1" thickBot="1">
      <c r="A92" s="57">
        <f t="shared" ca="1" si="8"/>
        <v>41503</v>
      </c>
      <c r="B92" s="39"/>
      <c r="C92" s="160"/>
      <c r="D92" s="40"/>
      <c r="E92" s="40"/>
      <c r="F92" s="40"/>
      <c r="G92" s="41"/>
      <c r="H92" s="69" t="s">
        <v>59</v>
      </c>
      <c r="I92" s="40"/>
      <c r="J92" s="93" t="s">
        <v>59</v>
      </c>
      <c r="K92" s="71">
        <v>145347.13369963368</v>
      </c>
      <c r="L92" s="72">
        <v>128042.20000000004</v>
      </c>
      <c r="M92" s="53"/>
      <c r="N92" s="54"/>
      <c r="O92" s="55"/>
      <c r="P92" s="54"/>
      <c r="Q92" s="54"/>
      <c r="R92" s="55"/>
      <c r="S92" s="60">
        <f t="shared" ref="S92:T100" ca="1" si="11">DATE(YEAR(TODAY()),MONTH(S91),DAY(S91)+1)</f>
        <v>41503</v>
      </c>
      <c r="T92" s="57">
        <f t="shared" ca="1" si="11"/>
        <v>41503</v>
      </c>
      <c r="U92" s="53"/>
      <c r="V92" s="54"/>
      <c r="W92" s="55"/>
      <c r="X92" s="54"/>
      <c r="Y92" s="54"/>
      <c r="Z92" s="55"/>
      <c r="AA92" s="54"/>
      <c r="AB92" s="54"/>
      <c r="AC92" s="55"/>
      <c r="AD92" s="54"/>
      <c r="AE92" s="54"/>
      <c r="AF92" s="55"/>
      <c r="AG92" s="113"/>
      <c r="AH92" s="85"/>
      <c r="AI92" s="86"/>
      <c r="AJ92" s="113"/>
      <c r="AK92" s="85"/>
      <c r="AL92" s="161" t="e">
        <f>IF(ISNUMBER(AJ92),AL91+AJ92,NA())</f>
        <v>#N/A</v>
      </c>
      <c r="AM92" s="89" t="s">
        <v>59</v>
      </c>
      <c r="AN92" s="89"/>
      <c r="AO92" s="89" t="s">
        <v>59</v>
      </c>
      <c r="AP92" s="60">
        <f t="shared" ca="1" si="10"/>
        <v>41503</v>
      </c>
      <c r="AQ92" s="7"/>
      <c r="AR92" s="8"/>
    </row>
    <row r="93" spans="1:44" ht="25.5" thickTop="1" thickBot="1">
      <c r="A93" s="57">
        <f t="shared" ca="1" si="8"/>
        <v>41504</v>
      </c>
      <c r="B93" s="39"/>
      <c r="C93" s="160"/>
      <c r="D93" s="40"/>
      <c r="E93" s="40"/>
      <c r="F93" s="40"/>
      <c r="G93" s="41"/>
      <c r="H93" s="69" t="s">
        <v>59</v>
      </c>
      <c r="I93" s="40"/>
      <c r="J93" s="93" t="s">
        <v>59</v>
      </c>
      <c r="K93" s="71">
        <v>145449.88369963368</v>
      </c>
      <c r="L93" s="72">
        <v>128154.20000000004</v>
      </c>
      <c r="M93" s="53"/>
      <c r="N93" s="54"/>
      <c r="O93" s="55"/>
      <c r="P93" s="54"/>
      <c r="Q93" s="54"/>
      <c r="R93" s="55"/>
      <c r="S93" s="60">
        <f t="shared" ca="1" si="11"/>
        <v>41504</v>
      </c>
      <c r="T93" s="57">
        <f t="shared" ca="1" si="11"/>
        <v>41504</v>
      </c>
      <c r="U93" s="53"/>
      <c r="V93" s="54"/>
      <c r="W93" s="55"/>
      <c r="X93" s="54"/>
      <c r="Y93" s="54"/>
      <c r="Z93" s="55"/>
      <c r="AA93" s="54"/>
      <c r="AB93" s="54"/>
      <c r="AC93" s="55"/>
      <c r="AD93" s="54"/>
      <c r="AE93" s="54"/>
      <c r="AF93" s="55"/>
      <c r="AG93" s="113"/>
      <c r="AH93" s="85"/>
      <c r="AI93" s="86"/>
      <c r="AJ93" s="113"/>
      <c r="AK93" s="85"/>
      <c r="AL93" s="161" t="e">
        <f t="shared" ref="AL93:AL100" si="12">IF(ISNUMBER(AJ93),AL92+AJ93,NA())</f>
        <v>#N/A</v>
      </c>
      <c r="AM93" s="173"/>
      <c r="AN93" s="174"/>
      <c r="AO93" s="175"/>
      <c r="AP93" s="60">
        <f t="shared" ca="1" si="10"/>
        <v>41504</v>
      </c>
      <c r="AQ93" s="7"/>
      <c r="AR93" s="8"/>
    </row>
    <row r="94" spans="1:44" ht="24.75" thickTop="1">
      <c r="A94" s="57">
        <f t="shared" ca="1" si="8"/>
        <v>41505</v>
      </c>
      <c r="B94" s="39"/>
      <c r="C94" s="160"/>
      <c r="D94" s="40"/>
      <c r="E94" s="40"/>
      <c r="F94" s="40"/>
      <c r="G94" s="41"/>
      <c r="H94" s="53"/>
      <c r="I94" s="40"/>
      <c r="J94" s="40"/>
      <c r="K94" s="40"/>
      <c r="L94" s="41"/>
      <c r="M94" s="87"/>
      <c r="N94" s="61"/>
      <c r="O94" s="63"/>
      <c r="P94" s="54"/>
      <c r="Q94" s="54"/>
      <c r="R94" s="55"/>
      <c r="S94" s="60">
        <f t="shared" ca="1" si="11"/>
        <v>41505</v>
      </c>
      <c r="T94" s="57">
        <f t="shared" ca="1" si="11"/>
        <v>41505</v>
      </c>
      <c r="U94" s="53"/>
      <c r="V94" s="54"/>
      <c r="W94" s="55"/>
      <c r="X94" s="54"/>
      <c r="Y94" s="54"/>
      <c r="Z94" s="55"/>
      <c r="AA94" s="54"/>
      <c r="AB94" s="54"/>
      <c r="AC94" s="55"/>
      <c r="AD94" s="54"/>
      <c r="AE94" s="54"/>
      <c r="AF94" s="55"/>
      <c r="AG94" s="113"/>
      <c r="AH94" s="85"/>
      <c r="AI94" s="86"/>
      <c r="AJ94" s="113"/>
      <c r="AK94" s="85"/>
      <c r="AL94" s="161" t="e">
        <f t="shared" si="12"/>
        <v>#N/A</v>
      </c>
      <c r="AM94" s="85"/>
      <c r="AN94" s="85"/>
      <c r="AO94" s="86"/>
      <c r="AP94" s="60">
        <f t="shared" ca="1" si="10"/>
        <v>41505</v>
      </c>
      <c r="AQ94" s="7"/>
      <c r="AR94" s="8"/>
    </row>
    <row r="95" spans="1:44" ht="24">
      <c r="A95" s="57">
        <f t="shared" ca="1" si="8"/>
        <v>41506</v>
      </c>
      <c r="B95" s="39"/>
      <c r="C95" s="160"/>
      <c r="D95" s="40"/>
      <c r="E95" s="40"/>
      <c r="F95" s="40"/>
      <c r="G95" s="41"/>
      <c r="H95" s="53"/>
      <c r="I95" s="40"/>
      <c r="J95" s="40"/>
      <c r="K95" s="40"/>
      <c r="L95" s="41"/>
      <c r="M95" s="53"/>
      <c r="N95" s="54"/>
      <c r="O95" s="55"/>
      <c r="P95" s="54"/>
      <c r="Q95" s="54"/>
      <c r="R95" s="55"/>
      <c r="S95" s="60">
        <f t="shared" ca="1" si="11"/>
        <v>41506</v>
      </c>
      <c r="T95" s="57">
        <f t="shared" ca="1" si="11"/>
        <v>41506</v>
      </c>
      <c r="U95" s="53"/>
      <c r="V95" s="54"/>
      <c r="W95" s="55"/>
      <c r="X95" s="54"/>
      <c r="Y95" s="54"/>
      <c r="Z95" s="55"/>
      <c r="AA95" s="54"/>
      <c r="AB95" s="54"/>
      <c r="AC95" s="55"/>
      <c r="AD95" s="54"/>
      <c r="AE95" s="54"/>
      <c r="AF95" s="55"/>
      <c r="AG95" s="113"/>
      <c r="AH95" s="85"/>
      <c r="AI95" s="86"/>
      <c r="AJ95" s="113"/>
      <c r="AK95" s="85"/>
      <c r="AL95" s="161" t="e">
        <f t="shared" si="12"/>
        <v>#N/A</v>
      </c>
      <c r="AM95" s="85"/>
      <c r="AN95" s="85"/>
      <c r="AO95" s="86"/>
      <c r="AP95" s="60">
        <f t="shared" ca="1" si="10"/>
        <v>41506</v>
      </c>
      <c r="AQ95" s="7"/>
      <c r="AR95" s="8"/>
    </row>
    <row r="96" spans="1:44" ht="24">
      <c r="A96" s="57">
        <f t="shared" ca="1" si="8"/>
        <v>41507</v>
      </c>
      <c r="B96" s="39"/>
      <c r="C96" s="160"/>
      <c r="D96" s="40"/>
      <c r="E96" s="40"/>
      <c r="F96" s="40"/>
      <c r="G96" s="41"/>
      <c r="H96" s="53"/>
      <c r="I96" s="40"/>
      <c r="J96" s="40"/>
      <c r="K96" s="40"/>
      <c r="L96" s="41"/>
      <c r="M96" s="53"/>
      <c r="N96" s="54"/>
      <c r="O96" s="55"/>
      <c r="P96" s="54"/>
      <c r="Q96" s="54"/>
      <c r="R96" s="55"/>
      <c r="S96" s="60">
        <f t="shared" ca="1" si="11"/>
        <v>41507</v>
      </c>
      <c r="T96" s="57">
        <f t="shared" ca="1" si="11"/>
        <v>41507</v>
      </c>
      <c r="U96" s="53"/>
      <c r="V96" s="54"/>
      <c r="W96" s="55"/>
      <c r="X96" s="54"/>
      <c r="Y96" s="54"/>
      <c r="Z96" s="55"/>
      <c r="AA96" s="54"/>
      <c r="AB96" s="54"/>
      <c r="AC96" s="55"/>
      <c r="AD96" s="54"/>
      <c r="AE96" s="54"/>
      <c r="AF96" s="55"/>
      <c r="AG96" s="113"/>
      <c r="AH96" s="85"/>
      <c r="AI96" s="86"/>
      <c r="AJ96" s="113"/>
      <c r="AK96" s="85"/>
      <c r="AL96" s="161" t="e">
        <f t="shared" si="12"/>
        <v>#N/A</v>
      </c>
      <c r="AM96" s="85"/>
      <c r="AN96" s="85"/>
      <c r="AO96" s="86"/>
      <c r="AP96" s="60">
        <f t="shared" ca="1" si="10"/>
        <v>41507</v>
      </c>
      <c r="AQ96" s="7"/>
      <c r="AR96" s="8"/>
    </row>
    <row r="97" spans="1:44" ht="24">
      <c r="A97" s="57">
        <f t="shared" ca="1" si="8"/>
        <v>41508</v>
      </c>
      <c r="B97" s="39"/>
      <c r="C97" s="160"/>
      <c r="D97" s="40"/>
      <c r="E97" s="40"/>
      <c r="F97" s="40"/>
      <c r="G97" s="41"/>
      <c r="H97" s="53"/>
      <c r="I97" s="40"/>
      <c r="J97" s="40"/>
      <c r="K97" s="40"/>
      <c r="L97" s="41"/>
      <c r="M97" s="53"/>
      <c r="N97" s="54"/>
      <c r="O97" s="55"/>
      <c r="P97" s="54"/>
      <c r="Q97" s="54"/>
      <c r="R97" s="55"/>
      <c r="S97" s="60">
        <f t="shared" ca="1" si="11"/>
        <v>41508</v>
      </c>
      <c r="T97" s="57">
        <f t="shared" ca="1" si="11"/>
        <v>41508</v>
      </c>
      <c r="U97" s="53"/>
      <c r="V97" s="54"/>
      <c r="W97" s="55"/>
      <c r="X97" s="54"/>
      <c r="Y97" s="54"/>
      <c r="Z97" s="55"/>
      <c r="AA97" s="54"/>
      <c r="AB97" s="54"/>
      <c r="AC97" s="55"/>
      <c r="AD97" s="54"/>
      <c r="AE97" s="54"/>
      <c r="AF97" s="55"/>
      <c r="AG97" s="53"/>
      <c r="AH97" s="54"/>
      <c r="AI97" s="55"/>
      <c r="AJ97" s="53"/>
      <c r="AK97" s="54"/>
      <c r="AL97" s="121" t="e">
        <f t="shared" si="12"/>
        <v>#N/A</v>
      </c>
      <c r="AM97" s="54"/>
      <c r="AN97" s="54"/>
      <c r="AO97" s="55"/>
      <c r="AP97" s="60">
        <f t="shared" ca="1" si="10"/>
        <v>41508</v>
      </c>
      <c r="AQ97" s="7"/>
      <c r="AR97" s="8"/>
    </row>
    <row r="98" spans="1:44" ht="24">
      <c r="A98" s="57">
        <f t="shared" ca="1" si="8"/>
        <v>41509</v>
      </c>
      <c r="B98" s="39"/>
      <c r="C98" s="160"/>
      <c r="D98" s="40"/>
      <c r="E98" s="40"/>
      <c r="F98" s="40"/>
      <c r="G98" s="41"/>
      <c r="H98" s="53"/>
      <c r="I98" s="40"/>
      <c r="J98" s="40"/>
      <c r="K98" s="40"/>
      <c r="L98" s="41"/>
      <c r="M98" s="53"/>
      <c r="N98" s="54"/>
      <c r="O98" s="55"/>
      <c r="P98" s="54"/>
      <c r="Q98" s="54"/>
      <c r="R98" s="55"/>
      <c r="S98" s="60">
        <f t="shared" ca="1" si="11"/>
        <v>41509</v>
      </c>
      <c r="T98" s="57">
        <f t="shared" ca="1" si="11"/>
        <v>41509</v>
      </c>
      <c r="U98" s="53"/>
      <c r="V98" s="54"/>
      <c r="W98" s="55"/>
      <c r="X98" s="54"/>
      <c r="Y98" s="54"/>
      <c r="Z98" s="55"/>
      <c r="AA98" s="54"/>
      <c r="AB98" s="54"/>
      <c r="AC98" s="55"/>
      <c r="AD98" s="54"/>
      <c r="AE98" s="54"/>
      <c r="AF98" s="55"/>
      <c r="AG98" s="53"/>
      <c r="AH98" s="54"/>
      <c r="AI98" s="55"/>
      <c r="AJ98" s="53"/>
      <c r="AK98" s="54"/>
      <c r="AL98" s="121" t="e">
        <f t="shared" si="12"/>
        <v>#N/A</v>
      </c>
      <c r="AM98" s="54"/>
      <c r="AN98" s="54"/>
      <c r="AO98" s="55"/>
      <c r="AP98" s="60">
        <f t="shared" ca="1" si="10"/>
        <v>41509</v>
      </c>
      <c r="AQ98" s="7"/>
      <c r="AR98" s="8"/>
    </row>
    <row r="99" spans="1:44" ht="24">
      <c r="A99" s="57">
        <f t="shared" ca="1" si="8"/>
        <v>41510</v>
      </c>
      <c r="B99" s="39"/>
      <c r="C99" s="160"/>
      <c r="D99" s="40"/>
      <c r="E99" s="40"/>
      <c r="F99" s="40"/>
      <c r="G99" s="41"/>
      <c r="H99" s="53"/>
      <c r="I99" s="40"/>
      <c r="J99" s="40"/>
      <c r="K99" s="40"/>
      <c r="L99" s="41"/>
      <c r="M99" s="53"/>
      <c r="N99" s="54"/>
      <c r="O99" s="55"/>
      <c r="P99" s="54"/>
      <c r="Q99" s="54"/>
      <c r="R99" s="55"/>
      <c r="S99" s="60">
        <f t="shared" ca="1" si="11"/>
        <v>41510</v>
      </c>
      <c r="T99" s="57">
        <f t="shared" ca="1" si="11"/>
        <v>41510</v>
      </c>
      <c r="U99" s="53"/>
      <c r="V99" s="54"/>
      <c r="W99" s="55"/>
      <c r="X99" s="54"/>
      <c r="Y99" s="54"/>
      <c r="Z99" s="55"/>
      <c r="AA99" s="54"/>
      <c r="AB99" s="54"/>
      <c r="AC99" s="55"/>
      <c r="AD99" s="54"/>
      <c r="AE99" s="54"/>
      <c r="AF99" s="55"/>
      <c r="AG99" s="42"/>
      <c r="AH99" s="29"/>
      <c r="AI99" s="43"/>
      <c r="AJ99" s="42"/>
      <c r="AK99" s="29"/>
      <c r="AL99" s="121" t="e">
        <f t="shared" si="12"/>
        <v>#N/A</v>
      </c>
      <c r="AM99" s="29"/>
      <c r="AN99" s="29"/>
      <c r="AO99" s="43"/>
      <c r="AP99" s="60">
        <f t="shared" ca="1" si="10"/>
        <v>41510</v>
      </c>
      <c r="AQ99" s="7"/>
      <c r="AR99" s="8"/>
    </row>
    <row r="100" spans="1:44" ht="24.75" thickBot="1">
      <c r="A100" s="181">
        <f t="shared" ca="1" si="8"/>
        <v>41511</v>
      </c>
      <c r="B100" s="182"/>
      <c r="C100" s="183"/>
      <c r="D100" s="184"/>
      <c r="E100" s="184"/>
      <c r="F100" s="184"/>
      <c r="G100" s="185"/>
      <c r="H100" s="182"/>
      <c r="I100" s="184"/>
      <c r="J100" s="184"/>
      <c r="K100" s="184"/>
      <c r="L100" s="185"/>
      <c r="M100" s="186"/>
      <c r="N100" s="187"/>
      <c r="O100" s="188"/>
      <c r="P100" s="187"/>
      <c r="Q100" s="187"/>
      <c r="R100" s="188"/>
      <c r="S100" s="189">
        <f t="shared" ca="1" si="11"/>
        <v>41511</v>
      </c>
      <c r="T100" s="181">
        <f t="shared" ca="1" si="11"/>
        <v>41511</v>
      </c>
      <c r="U100" s="186"/>
      <c r="V100" s="187"/>
      <c r="W100" s="188"/>
      <c r="X100" s="187"/>
      <c r="Y100" s="187"/>
      <c r="Z100" s="188"/>
      <c r="AA100" s="187"/>
      <c r="AB100" s="187"/>
      <c r="AC100" s="188"/>
      <c r="AD100" s="187"/>
      <c r="AE100" s="187"/>
      <c r="AF100" s="188"/>
      <c r="AG100" s="190"/>
      <c r="AH100" s="32"/>
      <c r="AI100" s="191"/>
      <c r="AJ100" s="190"/>
      <c r="AK100" s="32"/>
      <c r="AL100" s="166" t="e">
        <f t="shared" si="12"/>
        <v>#N/A</v>
      </c>
      <c r="AM100" s="32"/>
      <c r="AN100" s="32"/>
      <c r="AO100" s="191"/>
      <c r="AP100" s="189">
        <f t="shared" ca="1" si="10"/>
        <v>41511</v>
      </c>
      <c r="AQ100" s="7"/>
      <c r="AR100" s="8"/>
    </row>
    <row r="101" spans="1:44" ht="24.75" thickTop="1">
      <c r="A101" s="192"/>
      <c r="B101" s="193" t="s">
        <v>33</v>
      </c>
      <c r="C101" s="194"/>
      <c r="D101" s="195"/>
      <c r="E101" s="195"/>
      <c r="F101" s="195"/>
      <c r="G101" s="196"/>
      <c r="H101" s="197"/>
      <c r="I101" s="195"/>
      <c r="J101" s="195"/>
      <c r="K101" s="195"/>
      <c r="L101" s="196"/>
      <c r="M101" s="198"/>
      <c r="N101" s="199"/>
      <c r="O101" s="200"/>
      <c r="P101" s="199"/>
      <c r="Q101" s="199"/>
      <c r="R101" s="200"/>
      <c r="S101" s="201"/>
      <c r="T101" s="192"/>
      <c r="U101" s="198"/>
      <c r="V101" s="199"/>
      <c r="W101" s="200"/>
      <c r="X101" s="202" t="s">
        <v>34</v>
      </c>
      <c r="Y101" s="199"/>
      <c r="Z101" s="200"/>
      <c r="AA101" s="199"/>
      <c r="AB101" s="199"/>
      <c r="AC101" s="200"/>
      <c r="AD101" s="199"/>
      <c r="AE101" s="199"/>
      <c r="AF101" s="200"/>
      <c r="AG101" s="33"/>
      <c r="AH101" s="44"/>
      <c r="AI101" s="45"/>
      <c r="AJ101" s="203" t="s">
        <v>35</v>
      </c>
      <c r="AK101" s="44"/>
      <c r="AL101" s="204"/>
      <c r="AM101" s="44"/>
      <c r="AN101" s="44"/>
      <c r="AO101" s="45"/>
      <c r="AP101" s="205"/>
      <c r="AQ101" s="7"/>
      <c r="AR101" s="8"/>
    </row>
    <row r="102" spans="1:44" s="216" customFormat="1" ht="23.25" customHeight="1">
      <c r="A102" s="206"/>
      <c r="B102" s="735" t="s">
        <v>36</v>
      </c>
      <c r="C102" s="736"/>
      <c r="D102" s="736"/>
      <c r="E102" s="736"/>
      <c r="F102" s="736"/>
      <c r="G102" s="737"/>
      <c r="H102" s="738" t="s">
        <v>37</v>
      </c>
      <c r="I102" s="739"/>
      <c r="J102" s="739"/>
      <c r="K102" s="739"/>
      <c r="L102" s="740"/>
      <c r="M102" s="207"/>
      <c r="N102" s="208"/>
      <c r="O102" s="209"/>
      <c r="P102" s="210"/>
      <c r="Q102" s="208"/>
      <c r="R102" s="209"/>
      <c r="S102" s="211"/>
      <c r="T102" s="207"/>
      <c r="U102" s="212"/>
      <c r="V102" s="208"/>
      <c r="W102" s="209"/>
      <c r="X102" s="210"/>
      <c r="Y102" s="208"/>
      <c r="Z102" s="209"/>
      <c r="AA102" s="208" t="s">
        <v>38</v>
      </c>
      <c r="AB102" s="208"/>
      <c r="AC102" s="209"/>
      <c r="AD102" s="208"/>
      <c r="AE102" s="208"/>
      <c r="AF102" s="209"/>
      <c r="AG102" s="207"/>
      <c r="AH102" s="208"/>
      <c r="AI102" s="209"/>
      <c r="AJ102" s="213"/>
      <c r="AK102" s="214"/>
      <c r="AL102" s="215"/>
      <c r="AM102" s="208"/>
      <c r="AN102" s="208"/>
      <c r="AO102" s="209"/>
      <c r="AP102" s="206"/>
      <c r="AQ102" s="207"/>
      <c r="AR102" s="208"/>
    </row>
    <row r="103" spans="1:44" s="216" customFormat="1" ht="25.5" customHeight="1">
      <c r="A103" s="206"/>
      <c r="B103" s="735" t="s">
        <v>39</v>
      </c>
      <c r="C103" s="736"/>
      <c r="D103" s="736"/>
      <c r="E103" s="736"/>
      <c r="F103" s="736"/>
      <c r="G103" s="217"/>
      <c r="H103" s="735" t="s">
        <v>40</v>
      </c>
      <c r="I103" s="736"/>
      <c r="J103" s="736"/>
      <c r="K103" s="736"/>
      <c r="L103" s="737"/>
      <c r="M103" s="207"/>
      <c r="N103" s="208"/>
      <c r="O103" s="209"/>
      <c r="P103" s="208"/>
      <c r="Q103" s="208"/>
      <c r="R103" s="209"/>
      <c r="S103" s="218"/>
      <c r="T103" s="207"/>
      <c r="U103" s="207"/>
      <c r="V103" s="208"/>
      <c r="W103" s="209"/>
      <c r="X103" s="208"/>
      <c r="Y103" s="208"/>
      <c r="Z103" s="209"/>
      <c r="AA103" s="208"/>
      <c r="AB103" s="208"/>
      <c r="AC103" s="209"/>
      <c r="AD103" s="208"/>
      <c r="AE103" s="208"/>
      <c r="AF103" s="209"/>
      <c r="AG103" s="208"/>
      <c r="AH103" s="208"/>
      <c r="AI103" s="209"/>
      <c r="AJ103" s="213"/>
      <c r="AK103" s="214"/>
      <c r="AL103" s="215"/>
      <c r="AM103" s="208"/>
      <c r="AN103" s="208"/>
      <c r="AO103" s="209"/>
      <c r="AP103" s="206"/>
      <c r="AQ103" s="207"/>
      <c r="AR103" s="208"/>
    </row>
    <row r="104" spans="1:44" s="216" customFormat="1" ht="28.5" customHeight="1" thickBot="1">
      <c r="A104" s="219"/>
      <c r="B104" s="741" t="s">
        <v>41</v>
      </c>
      <c r="C104" s="742"/>
      <c r="D104" s="742"/>
      <c r="E104" s="742"/>
      <c r="F104" s="742"/>
      <c r="G104" s="220"/>
      <c r="H104" s="743" t="s">
        <v>42</v>
      </c>
      <c r="I104" s="744"/>
      <c r="J104" s="744"/>
      <c r="K104" s="744"/>
      <c r="L104" s="221"/>
      <c r="M104" s="222"/>
      <c r="N104" s="223"/>
      <c r="O104" s="224"/>
      <c r="P104" s="223"/>
      <c r="Q104" s="223"/>
      <c r="R104" s="224"/>
      <c r="S104" s="221"/>
      <c r="T104" s="222"/>
      <c r="U104" s="222"/>
      <c r="V104" s="223"/>
      <c r="W104" s="224"/>
      <c r="X104" s="223"/>
      <c r="Y104" s="223"/>
      <c r="Z104" s="224"/>
      <c r="AA104" s="223"/>
      <c r="AB104" s="223"/>
      <c r="AC104" s="224"/>
      <c r="AD104" s="223"/>
      <c r="AE104" s="223"/>
      <c r="AF104" s="224"/>
      <c r="AG104" s="223"/>
      <c r="AH104" s="223"/>
      <c r="AI104" s="224"/>
      <c r="AJ104" s="732"/>
      <c r="AK104" s="733"/>
      <c r="AL104" s="734"/>
      <c r="AM104" s="223"/>
      <c r="AN104" s="223"/>
      <c r="AO104" s="224"/>
      <c r="AP104" s="219"/>
      <c r="AQ104" s="207"/>
      <c r="AR104" s="208"/>
    </row>
    <row r="105" spans="1:44" s="216" customFormat="1" ht="26.25" customHeight="1" thickTop="1">
      <c r="A105" s="206"/>
      <c r="B105" s="735"/>
      <c r="C105" s="736"/>
      <c r="D105" s="736"/>
      <c r="E105" s="736"/>
      <c r="F105" s="736"/>
      <c r="G105" s="217"/>
      <c r="H105" s="207"/>
      <c r="I105" s="208"/>
      <c r="J105" s="208"/>
      <c r="K105" s="208"/>
      <c r="L105" s="209"/>
      <c r="M105" s="207"/>
      <c r="N105" s="208"/>
      <c r="O105" s="209"/>
      <c r="P105" s="208"/>
      <c r="Q105" s="208"/>
      <c r="R105" s="209"/>
      <c r="S105" s="209"/>
      <c r="T105" s="207"/>
      <c r="U105" s="207"/>
      <c r="V105" s="208"/>
      <c r="W105" s="209"/>
      <c r="X105" s="208"/>
      <c r="Y105" s="208"/>
      <c r="Z105" s="209"/>
      <c r="AA105" s="208"/>
      <c r="AB105" s="208"/>
      <c r="AC105" s="209"/>
      <c r="AD105" s="208"/>
      <c r="AE105" s="208"/>
      <c r="AF105" s="209"/>
      <c r="AG105" s="208"/>
      <c r="AH105" s="208"/>
      <c r="AI105" s="209"/>
      <c r="AJ105" s="207"/>
      <c r="AK105" s="208"/>
      <c r="AL105" s="209"/>
      <c r="AM105" s="208"/>
      <c r="AN105" s="208"/>
      <c r="AO105" s="209"/>
      <c r="AP105" s="206"/>
      <c r="AQ105" s="207"/>
      <c r="AR105" s="208"/>
    </row>
    <row r="106" spans="1:44" s="216" customFormat="1" ht="21.75" customHeight="1">
      <c r="A106" s="206"/>
      <c r="B106" s="735"/>
      <c r="C106" s="736"/>
      <c r="D106" s="736"/>
      <c r="E106" s="736"/>
      <c r="F106" s="736"/>
      <c r="G106" s="217"/>
      <c r="H106" s="207"/>
      <c r="I106" s="208"/>
      <c r="J106" s="210"/>
      <c r="K106" s="208"/>
      <c r="L106" s="209"/>
      <c r="M106" s="207"/>
      <c r="N106" s="208"/>
      <c r="O106" s="209"/>
      <c r="P106" s="208"/>
      <c r="Q106" s="208"/>
      <c r="R106" s="209"/>
      <c r="S106" s="209"/>
      <c r="T106" s="207"/>
      <c r="U106" s="207"/>
      <c r="V106" s="208"/>
      <c r="W106" s="209"/>
      <c r="X106" s="208"/>
      <c r="Y106" s="208"/>
      <c r="Z106" s="209"/>
      <c r="AA106" s="208"/>
      <c r="AB106" s="208"/>
      <c r="AC106" s="209"/>
      <c r="AD106" s="208"/>
      <c r="AE106" s="208"/>
      <c r="AF106" s="209"/>
      <c r="AG106" s="208"/>
      <c r="AH106" s="208"/>
      <c r="AI106" s="209"/>
      <c r="AJ106" s="207"/>
      <c r="AK106" s="208"/>
      <c r="AL106" s="209"/>
      <c r="AM106" s="208"/>
      <c r="AN106" s="208"/>
      <c r="AO106" s="209"/>
      <c r="AP106" s="206"/>
      <c r="AQ106" s="207"/>
      <c r="AR106" s="208"/>
    </row>
    <row r="107" spans="1:44" s="216" customFormat="1" ht="22.5">
      <c r="A107" s="206"/>
      <c r="B107" s="207"/>
      <c r="C107" s="225"/>
      <c r="D107" s="208"/>
      <c r="E107" s="208"/>
      <c r="F107" s="208"/>
      <c r="G107" s="209"/>
      <c r="H107" s="207"/>
      <c r="I107" s="208"/>
      <c r="J107" s="208"/>
      <c r="K107" s="208"/>
      <c r="L107" s="209"/>
      <c r="M107" s="207"/>
      <c r="N107" s="208"/>
      <c r="O107" s="209"/>
      <c r="P107" s="208"/>
      <c r="Q107" s="208"/>
      <c r="R107" s="209"/>
      <c r="S107" s="209"/>
      <c r="T107" s="206"/>
      <c r="U107" s="208"/>
      <c r="V107" s="208"/>
      <c r="W107" s="209"/>
      <c r="X107" s="208"/>
      <c r="Y107" s="208"/>
      <c r="Z107" s="209"/>
      <c r="AA107" s="208"/>
      <c r="AB107" s="208"/>
      <c r="AC107" s="209"/>
      <c r="AD107" s="208"/>
      <c r="AE107" s="208"/>
      <c r="AF107" s="209"/>
      <c r="AG107" s="208"/>
      <c r="AH107" s="208"/>
      <c r="AI107" s="209"/>
      <c r="AJ107" s="207"/>
      <c r="AK107" s="208"/>
      <c r="AL107" s="209"/>
      <c r="AM107" s="208"/>
      <c r="AN107" s="208"/>
      <c r="AO107" s="209"/>
      <c r="AP107" s="206"/>
      <c r="AQ107" s="207"/>
      <c r="AR107" s="208"/>
    </row>
    <row r="108" spans="1:44" s="216" customFormat="1" ht="22.5">
      <c r="A108" s="206"/>
      <c r="B108" s="207"/>
      <c r="C108" s="225"/>
      <c r="D108" s="210"/>
      <c r="E108" s="208"/>
      <c r="F108" s="208"/>
      <c r="G108" s="209"/>
      <c r="H108" s="207"/>
      <c r="I108" s="208"/>
      <c r="J108" s="208"/>
      <c r="K108" s="208"/>
      <c r="L108" s="209"/>
      <c r="M108" s="207"/>
      <c r="N108" s="208"/>
      <c r="O108" s="209"/>
      <c r="P108" s="208"/>
      <c r="Q108" s="208"/>
      <c r="R108" s="209"/>
      <c r="S108" s="209"/>
      <c r="T108" s="206"/>
      <c r="U108" s="208"/>
      <c r="V108" s="208"/>
      <c r="W108" s="209"/>
      <c r="X108" s="208"/>
      <c r="Y108" s="208"/>
      <c r="Z108" s="209"/>
      <c r="AA108" s="208"/>
      <c r="AB108" s="208"/>
      <c r="AC108" s="209"/>
      <c r="AD108" s="208"/>
      <c r="AE108" s="208"/>
      <c r="AF108" s="209"/>
      <c r="AG108" s="208"/>
      <c r="AH108" s="208"/>
      <c r="AI108" s="209"/>
      <c r="AJ108" s="207"/>
      <c r="AK108" s="208"/>
      <c r="AL108" s="209"/>
      <c r="AM108" s="208"/>
      <c r="AN108" s="208"/>
      <c r="AO108" s="209"/>
      <c r="AP108" s="206"/>
    </row>
    <row r="109" spans="1:44" s="216" customFormat="1" ht="23.25" thickBot="1">
      <c r="A109" s="219"/>
      <c r="B109" s="222"/>
      <c r="C109" s="226"/>
      <c r="D109" s="223"/>
      <c r="E109" s="223"/>
      <c r="F109" s="223"/>
      <c r="G109" s="224"/>
      <c r="H109" s="222"/>
      <c r="I109" s="223"/>
      <c r="J109" s="223"/>
      <c r="K109" s="223"/>
      <c r="L109" s="224"/>
      <c r="M109" s="222"/>
      <c r="N109" s="223"/>
      <c r="O109" s="224"/>
      <c r="P109" s="223"/>
      <c r="Q109" s="223"/>
      <c r="R109" s="224"/>
      <c r="S109" s="224"/>
      <c r="T109" s="219"/>
      <c r="U109" s="223"/>
      <c r="V109" s="223"/>
      <c r="W109" s="224"/>
      <c r="X109" s="223"/>
      <c r="Y109" s="223"/>
      <c r="Z109" s="224"/>
      <c r="AA109" s="223"/>
      <c r="AB109" s="223"/>
      <c r="AC109" s="224"/>
      <c r="AD109" s="223"/>
      <c r="AE109" s="223"/>
      <c r="AF109" s="224"/>
      <c r="AG109" s="223"/>
      <c r="AH109" s="223"/>
      <c r="AI109" s="224"/>
      <c r="AJ109" s="222"/>
      <c r="AK109" s="223"/>
      <c r="AL109" s="224"/>
      <c r="AM109" s="223"/>
      <c r="AN109" s="223"/>
      <c r="AO109" s="224"/>
      <c r="AP109" s="219"/>
    </row>
    <row r="110" spans="1:44" ht="17.25" thickTop="1">
      <c r="A110" s="227"/>
      <c r="B110" s="8"/>
      <c r="C110" s="11"/>
      <c r="D110" s="8"/>
      <c r="E110" s="8"/>
      <c r="F110" s="8"/>
      <c r="G110" s="8"/>
      <c r="H110" s="8"/>
      <c r="T110" s="227"/>
    </row>
    <row r="111" spans="1:44">
      <c r="A111" s="227"/>
      <c r="B111" s="8"/>
      <c r="C111" s="11"/>
      <c r="D111" s="8"/>
      <c r="E111" s="8"/>
      <c r="F111" s="8"/>
      <c r="G111" s="8"/>
      <c r="H111" s="8"/>
      <c r="T111" s="227"/>
    </row>
    <row r="112" spans="1:44">
      <c r="A112" s="227"/>
      <c r="B112" s="8"/>
      <c r="C112" s="11"/>
      <c r="D112" s="8"/>
      <c r="E112" s="8"/>
      <c r="F112" s="8"/>
      <c r="G112" s="8"/>
      <c r="H112" s="8"/>
    </row>
    <row r="113" spans="1:8">
      <c r="A113" s="227"/>
      <c r="B113" s="8"/>
      <c r="C113" s="11"/>
      <c r="D113" s="8"/>
      <c r="E113" s="8"/>
      <c r="F113" s="8"/>
      <c r="G113" s="8"/>
      <c r="H113" s="8"/>
    </row>
  </sheetData>
  <sheetProtection formatColumns="0"/>
  <mergeCells count="56">
    <mergeCell ref="A3:S3"/>
    <mergeCell ref="T3:AP3"/>
    <mergeCell ref="B4:G6"/>
    <mergeCell ref="H4:L6"/>
    <mergeCell ref="M4:O5"/>
    <mergeCell ref="P4:R6"/>
    <mergeCell ref="U4:W6"/>
    <mergeCell ref="X4:Z5"/>
    <mergeCell ref="AA4:AC5"/>
    <mergeCell ref="AD4:AF6"/>
    <mergeCell ref="H7:H9"/>
    <mergeCell ref="AG4:AI6"/>
    <mergeCell ref="AJ4:AL6"/>
    <mergeCell ref="AM4:AO5"/>
    <mergeCell ref="M6:O6"/>
    <mergeCell ref="X6:Z6"/>
    <mergeCell ref="AA6:AC6"/>
    <mergeCell ref="AM6:AO6"/>
    <mergeCell ref="B7:B9"/>
    <mergeCell ref="D7:D9"/>
    <mergeCell ref="E7:E9"/>
    <mergeCell ref="F7:F9"/>
    <mergeCell ref="G7:G9"/>
    <mergeCell ref="X7:X9"/>
    <mergeCell ref="J7:J9"/>
    <mergeCell ref="K7:K9"/>
    <mergeCell ref="L7:L9"/>
    <mergeCell ref="M7:M9"/>
    <mergeCell ref="O7:O9"/>
    <mergeCell ref="P7:P9"/>
    <mergeCell ref="R7:R9"/>
    <mergeCell ref="S7:S9"/>
    <mergeCell ref="T7:T9"/>
    <mergeCell ref="U7:U9"/>
    <mergeCell ref="W7:W9"/>
    <mergeCell ref="AP7:AP9"/>
    <mergeCell ref="Z7:Z9"/>
    <mergeCell ref="AA7:AA9"/>
    <mergeCell ref="AC7:AC9"/>
    <mergeCell ref="AD7:AD9"/>
    <mergeCell ref="AF7:AF9"/>
    <mergeCell ref="AG7:AG9"/>
    <mergeCell ref="AI7:AI9"/>
    <mergeCell ref="AJ7:AJ9"/>
    <mergeCell ref="AL7:AL9"/>
    <mergeCell ref="AM7:AM9"/>
    <mergeCell ref="AO7:AO9"/>
    <mergeCell ref="AJ104:AL104"/>
    <mergeCell ref="B105:F105"/>
    <mergeCell ref="B106:F106"/>
    <mergeCell ref="B102:G102"/>
    <mergeCell ref="H102:L102"/>
    <mergeCell ref="B103:F103"/>
    <mergeCell ref="H103:L103"/>
    <mergeCell ref="B104:F104"/>
    <mergeCell ref="H104:K104"/>
  </mergeCells>
  <conditionalFormatting sqref="AO10:AO21 AO93:AO101 AO24:AO43">
    <cfRule type="containsErrors" dxfId="25" priority="16">
      <formula>ISERROR(AO10)</formula>
    </cfRule>
  </conditionalFormatting>
  <conditionalFormatting sqref="AL91:AL101">
    <cfRule type="containsErrors" dxfId="24" priority="14">
      <formula>ISERROR(AL91)</formula>
    </cfRule>
    <cfRule type="containsErrors" priority="15">
      <formula>ISERROR(AL91)</formula>
    </cfRule>
  </conditionalFormatting>
  <conditionalFormatting sqref="AI45:AI82">
    <cfRule type="containsErrors" dxfId="23" priority="13">
      <formula>ISERROR(AI45)</formula>
    </cfRule>
  </conditionalFormatting>
  <conditionalFormatting sqref="AF46:AF76">
    <cfRule type="containsErrors" dxfId="22" priority="12">
      <formula>ISERROR(AF46)</formula>
    </cfRule>
  </conditionalFormatting>
  <conditionalFormatting sqref="AC39:AC40">
    <cfRule type="containsErrors" dxfId="21" priority="11">
      <formula>ISERROR(AC39)</formula>
    </cfRule>
  </conditionalFormatting>
  <conditionalFormatting sqref="J15:J21 J24:J93">
    <cfRule type="containsErrors" dxfId="20" priority="10">
      <formula>ISERROR(J15)</formula>
    </cfRule>
  </conditionalFormatting>
  <conditionalFormatting sqref="O29">
    <cfRule type="containsErrors" dxfId="19" priority="9">
      <formula>ISERROR(O29)</formula>
    </cfRule>
  </conditionalFormatting>
  <conditionalFormatting sqref="R29">
    <cfRule type="containsErrors" dxfId="18" priority="8">
      <formula>ISERROR(R29)</formula>
    </cfRule>
  </conditionalFormatting>
  <conditionalFormatting sqref="AO44">
    <cfRule type="containsErrors" dxfId="17" priority="7">
      <formula>ISERROR(AO44)</formula>
    </cfRule>
  </conditionalFormatting>
  <conditionalFormatting sqref="AO46">
    <cfRule type="containsErrors" dxfId="16" priority="6">
      <formula>ISERROR(AO46)</formula>
    </cfRule>
  </conditionalFormatting>
  <conditionalFormatting sqref="AO23">
    <cfRule type="containsErrors" dxfId="15" priority="5">
      <formula>ISERROR(AO23)</formula>
    </cfRule>
  </conditionalFormatting>
  <conditionalFormatting sqref="J23">
    <cfRule type="containsErrors" dxfId="14" priority="4">
      <formula>ISERROR(J23)</formula>
    </cfRule>
  </conditionalFormatting>
  <conditionalFormatting sqref="AO22">
    <cfRule type="containsErrors" dxfId="13" priority="3">
      <formula>ISERROR(AO22)</formula>
    </cfRule>
  </conditionalFormatting>
  <conditionalFormatting sqref="J22">
    <cfRule type="containsErrors" dxfId="12" priority="2">
      <formula>ISERROR(J22)</formula>
    </cfRule>
  </conditionalFormatting>
  <conditionalFormatting sqref="AO48">
    <cfRule type="containsErrors" dxfId="11" priority="1">
      <formula>ISERROR(AO48)</formula>
    </cfRule>
  </conditionalFormatting>
  <printOptions horizontalCentered="1"/>
  <pageMargins left="0.5" right="0.5" top="0.25" bottom="0.25" header="0.3" footer="0.3"/>
  <pageSetup scale="29" fitToWidth="0" orientation="portrait" r:id="rId1"/>
  <headerFooter scaleWithDoc="0">
    <oddFooter>&amp;L&amp;A&amp;C&amp;F&amp;R&amp;D</oddFooter>
  </headerFooter>
  <colBreaks count="2" manualBreakCount="2">
    <brk id="19" max="103" man="1"/>
    <brk id="4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rgb="FF00B050"/>
  </sheetPr>
  <dimension ref="A1:AS110"/>
  <sheetViews>
    <sheetView zoomScale="50" zoomScaleNormal="50" zoomScaleSheetLayoutView="50" workbookViewId="0">
      <pane xSplit="6" ySplit="6" topLeftCell="G32" activePane="bottomRight" state="frozen"/>
      <selection activeCell="H37" sqref="H37"/>
      <selection pane="topRight" activeCell="H37" sqref="H37"/>
      <selection pane="bottomLeft" activeCell="H37" sqref="H37"/>
      <selection pane="bottomRight" activeCell="A59" sqref="A59"/>
    </sheetView>
  </sheetViews>
  <sheetFormatPr defaultRowHeight="15.75"/>
  <cols>
    <col min="1" max="1" width="13" style="9" customWidth="1"/>
    <col min="2" max="2" width="16" style="9" hidden="1" customWidth="1"/>
    <col min="3" max="3" width="4" style="9" hidden="1" customWidth="1"/>
    <col min="4" max="4" width="17.85546875" style="9" hidden="1" customWidth="1"/>
    <col min="5" max="5" width="14.7109375" style="9" hidden="1" customWidth="1"/>
    <col min="6" max="6" width="16.140625" style="9" hidden="1" customWidth="1"/>
    <col min="7" max="7" width="22.7109375" style="9" customWidth="1"/>
    <col min="8" max="8" width="3.7109375" style="9" customWidth="1"/>
    <col min="9" max="11" width="22.7109375" style="9" customWidth="1"/>
    <col min="12" max="12" width="3.7109375" style="9" customWidth="1"/>
    <col min="13" max="15" width="22.7109375" style="9" customWidth="1"/>
    <col min="16" max="16" width="3.7109375" style="9" customWidth="1"/>
    <col min="17" max="18" width="22.7109375" style="9" customWidth="1"/>
    <col min="19" max="19" width="3.7109375" style="9" customWidth="1"/>
    <col min="20" max="20" width="22.7109375" style="9" customWidth="1"/>
    <col min="21" max="21" width="14.28515625" style="228" customWidth="1"/>
    <col min="22" max="22" width="14.42578125" style="229" customWidth="1"/>
    <col min="23" max="23" width="21.7109375" style="9" customWidth="1"/>
    <col min="24" max="24" width="4.7109375" style="9" customWidth="1"/>
    <col min="25" max="26" width="21.7109375" style="9" customWidth="1"/>
    <col min="27" max="27" width="4.5703125" style="9" customWidth="1"/>
    <col min="28" max="28" width="21.85546875" style="9" customWidth="1"/>
    <col min="29" max="29" width="17.7109375" style="9" customWidth="1"/>
    <col min="30" max="30" width="4.85546875" style="9" customWidth="1"/>
    <col min="31" max="32" width="20.85546875" style="9" customWidth="1"/>
    <col min="33" max="33" width="4.7109375" style="9" customWidth="1"/>
    <col min="34" max="34" width="21.85546875" style="9" customWidth="1"/>
    <col min="35" max="35" width="10.7109375" style="9" hidden="1" customWidth="1"/>
    <col min="36" max="36" width="2.42578125" style="9" hidden="1" customWidth="1"/>
    <col min="37" max="37" width="11" style="9" hidden="1" customWidth="1"/>
    <col min="38" max="38" width="21.85546875" style="9" customWidth="1"/>
    <col min="39" max="39" width="4.7109375" style="9" customWidth="1"/>
    <col min="40" max="40" width="21.7109375" style="9" customWidth="1"/>
    <col min="41" max="41" width="14.42578125" style="228" customWidth="1"/>
    <col min="42" max="16384" width="9.140625" style="9"/>
  </cols>
  <sheetData>
    <row r="1" spans="1:45" ht="21" thickTop="1">
      <c r="A1" s="1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1" t="s">
        <v>43</v>
      </c>
      <c r="W1" s="4"/>
      <c r="X1" s="4"/>
      <c r="Y1" s="4"/>
      <c r="Z1" s="231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1:45" ht="6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2"/>
      <c r="V2" s="10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12"/>
    </row>
    <row r="3" spans="1:45" ht="13.5" thickBot="1">
      <c r="A3" s="780" t="s">
        <v>44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2"/>
      <c r="V3" s="780" t="s">
        <v>44</v>
      </c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1"/>
      <c r="AM3" s="781"/>
      <c r="AN3" s="781"/>
      <c r="AO3" s="782"/>
    </row>
    <row r="4" spans="1:45" ht="16.5" customHeight="1" thickTop="1">
      <c r="A4" s="232"/>
      <c r="B4" s="810" t="s">
        <v>45</v>
      </c>
      <c r="C4" s="811"/>
      <c r="D4" s="811"/>
      <c r="E4" s="811"/>
      <c r="F4" s="812"/>
      <c r="G4" s="810" t="s">
        <v>46</v>
      </c>
      <c r="H4" s="811"/>
      <c r="I4" s="811"/>
      <c r="J4" s="812"/>
      <c r="K4" s="810" t="s">
        <v>47</v>
      </c>
      <c r="L4" s="807"/>
      <c r="M4" s="807"/>
      <c r="N4" s="804"/>
      <c r="O4" s="810" t="s">
        <v>4</v>
      </c>
      <c r="P4" s="822"/>
      <c r="Q4" s="823"/>
      <c r="R4" s="810" t="s">
        <v>48</v>
      </c>
      <c r="S4" s="822"/>
      <c r="T4" s="823"/>
      <c r="U4" s="233"/>
      <c r="V4" s="232"/>
      <c r="W4" s="810" t="s">
        <v>49</v>
      </c>
      <c r="X4" s="811"/>
      <c r="Y4" s="812"/>
      <c r="Z4" s="810" t="s">
        <v>6</v>
      </c>
      <c r="AA4" s="811"/>
      <c r="AB4" s="812"/>
      <c r="AC4" s="810" t="s">
        <v>7</v>
      </c>
      <c r="AD4" s="811"/>
      <c r="AE4" s="812"/>
      <c r="AF4" s="810" t="s">
        <v>50</v>
      </c>
      <c r="AG4" s="811"/>
      <c r="AH4" s="812"/>
      <c r="AI4" s="810" t="s">
        <v>10</v>
      </c>
      <c r="AJ4" s="811"/>
      <c r="AK4" s="812"/>
      <c r="AL4" s="810" t="s">
        <v>51</v>
      </c>
      <c r="AM4" s="811"/>
      <c r="AN4" s="812"/>
      <c r="AO4" s="233"/>
      <c r="AP4" s="234"/>
      <c r="AQ4" s="235"/>
      <c r="AR4" s="235"/>
      <c r="AS4" s="235"/>
    </row>
    <row r="5" spans="1:45" ht="57" customHeight="1" thickBot="1">
      <c r="A5" s="236"/>
      <c r="B5" s="813"/>
      <c r="C5" s="814"/>
      <c r="D5" s="814"/>
      <c r="E5" s="814"/>
      <c r="F5" s="815"/>
      <c r="G5" s="813"/>
      <c r="H5" s="814"/>
      <c r="I5" s="814"/>
      <c r="J5" s="815"/>
      <c r="K5" s="802"/>
      <c r="L5" s="808"/>
      <c r="M5" s="808"/>
      <c r="N5" s="805"/>
      <c r="O5" s="824"/>
      <c r="P5" s="825"/>
      <c r="Q5" s="826"/>
      <c r="R5" s="824"/>
      <c r="S5" s="825"/>
      <c r="T5" s="826"/>
      <c r="U5" s="237"/>
      <c r="V5" s="236"/>
      <c r="W5" s="813"/>
      <c r="X5" s="814"/>
      <c r="Y5" s="815"/>
      <c r="Z5" s="813"/>
      <c r="AA5" s="814"/>
      <c r="AB5" s="815"/>
      <c r="AC5" s="813"/>
      <c r="AD5" s="814"/>
      <c r="AE5" s="815"/>
      <c r="AF5" s="813"/>
      <c r="AG5" s="814"/>
      <c r="AH5" s="815"/>
      <c r="AI5" s="813"/>
      <c r="AJ5" s="814"/>
      <c r="AK5" s="815"/>
      <c r="AL5" s="813"/>
      <c r="AM5" s="814"/>
      <c r="AN5" s="815"/>
      <c r="AO5" s="237"/>
      <c r="AP5" s="234"/>
      <c r="AQ5" s="235"/>
      <c r="AR5" s="235"/>
      <c r="AS5" s="235"/>
    </row>
    <row r="6" spans="1:45" ht="76.5" customHeight="1" thickTop="1" thickBot="1">
      <c r="A6" s="238"/>
      <c r="B6" s="816"/>
      <c r="C6" s="817"/>
      <c r="D6" s="817"/>
      <c r="E6" s="817"/>
      <c r="F6" s="818"/>
      <c r="G6" s="816"/>
      <c r="H6" s="817"/>
      <c r="I6" s="817"/>
      <c r="J6" s="818"/>
      <c r="K6" s="803"/>
      <c r="L6" s="809"/>
      <c r="M6" s="809"/>
      <c r="N6" s="806"/>
      <c r="O6" s="819" t="s">
        <v>52</v>
      </c>
      <c r="P6" s="820"/>
      <c r="Q6" s="821"/>
      <c r="R6" s="819" t="s">
        <v>53</v>
      </c>
      <c r="S6" s="820"/>
      <c r="T6" s="821"/>
      <c r="U6" s="239"/>
      <c r="V6" s="238"/>
      <c r="W6" s="816"/>
      <c r="X6" s="817"/>
      <c r="Y6" s="818"/>
      <c r="Z6" s="816"/>
      <c r="AA6" s="817"/>
      <c r="AB6" s="818"/>
      <c r="AC6" s="816"/>
      <c r="AD6" s="817"/>
      <c r="AE6" s="818"/>
      <c r="AF6" s="816"/>
      <c r="AG6" s="817"/>
      <c r="AH6" s="818"/>
      <c r="AI6" s="816"/>
      <c r="AJ6" s="817"/>
      <c r="AK6" s="818"/>
      <c r="AL6" s="816"/>
      <c r="AM6" s="817"/>
      <c r="AN6" s="818"/>
      <c r="AO6" s="239"/>
    </row>
    <row r="7" spans="1:45" ht="21" thickTop="1">
      <c r="A7" s="794" t="s">
        <v>26</v>
      </c>
      <c r="B7" s="801" t="s">
        <v>17</v>
      </c>
      <c r="C7" s="240"/>
      <c r="D7" s="807" t="s">
        <v>23</v>
      </c>
      <c r="E7" s="807" t="s">
        <v>18</v>
      </c>
      <c r="F7" s="804" t="s">
        <v>19</v>
      </c>
      <c r="G7" s="801" t="s">
        <v>17</v>
      </c>
      <c r="H7" s="240"/>
      <c r="I7" s="807" t="s">
        <v>18</v>
      </c>
      <c r="J7" s="804" t="s">
        <v>19</v>
      </c>
      <c r="K7" s="801" t="s">
        <v>22</v>
      </c>
      <c r="L7" s="240"/>
      <c r="M7" s="807" t="s">
        <v>23</v>
      </c>
      <c r="N7" s="804" t="s">
        <v>54</v>
      </c>
      <c r="O7" s="801" t="s">
        <v>22</v>
      </c>
      <c r="P7" s="240"/>
      <c r="Q7" s="804" t="s">
        <v>23</v>
      </c>
      <c r="R7" s="801" t="s">
        <v>22</v>
      </c>
      <c r="S7" s="240"/>
      <c r="T7" s="804" t="s">
        <v>23</v>
      </c>
      <c r="U7" s="794" t="s">
        <v>26</v>
      </c>
      <c r="V7" s="794" t="s">
        <v>26</v>
      </c>
      <c r="W7" s="801" t="s">
        <v>22</v>
      </c>
      <c r="X7" s="241"/>
      <c r="Y7" s="804" t="s">
        <v>23</v>
      </c>
      <c r="Z7" s="801" t="s">
        <v>22</v>
      </c>
      <c r="AA7" s="242"/>
      <c r="AB7" s="804" t="s">
        <v>23</v>
      </c>
      <c r="AC7" s="801" t="s">
        <v>22</v>
      </c>
      <c r="AD7" s="242"/>
      <c r="AE7" s="804" t="s">
        <v>23</v>
      </c>
      <c r="AF7" s="801" t="s">
        <v>22</v>
      </c>
      <c r="AG7" s="242"/>
      <c r="AH7" s="804" t="s">
        <v>23</v>
      </c>
      <c r="AI7" s="801" t="s">
        <v>27</v>
      </c>
      <c r="AJ7" s="242"/>
      <c r="AK7" s="804" t="s">
        <v>23</v>
      </c>
      <c r="AL7" s="801" t="s">
        <v>27</v>
      </c>
      <c r="AM7" s="242"/>
      <c r="AN7" s="804" t="s">
        <v>23</v>
      </c>
      <c r="AO7" s="794" t="s">
        <v>26</v>
      </c>
    </row>
    <row r="8" spans="1:45" ht="20.25">
      <c r="A8" s="795"/>
      <c r="B8" s="802"/>
      <c r="C8" s="243"/>
      <c r="D8" s="808"/>
      <c r="E8" s="808"/>
      <c r="F8" s="805"/>
      <c r="G8" s="802"/>
      <c r="H8" s="243"/>
      <c r="I8" s="808"/>
      <c r="J8" s="805"/>
      <c r="K8" s="802"/>
      <c r="L8" s="243"/>
      <c r="M8" s="808"/>
      <c r="N8" s="805"/>
      <c r="O8" s="802"/>
      <c r="P8" s="243"/>
      <c r="Q8" s="805"/>
      <c r="R8" s="802"/>
      <c r="S8" s="243"/>
      <c r="T8" s="805"/>
      <c r="U8" s="795"/>
      <c r="V8" s="795"/>
      <c r="W8" s="802"/>
      <c r="X8" s="242"/>
      <c r="Y8" s="805"/>
      <c r="Z8" s="802"/>
      <c r="AA8" s="242"/>
      <c r="AB8" s="805"/>
      <c r="AC8" s="802"/>
      <c r="AD8" s="242"/>
      <c r="AE8" s="805"/>
      <c r="AF8" s="802"/>
      <c r="AG8" s="242"/>
      <c r="AH8" s="805"/>
      <c r="AI8" s="802"/>
      <c r="AJ8" s="242"/>
      <c r="AK8" s="805"/>
      <c r="AL8" s="802"/>
      <c r="AM8" s="242"/>
      <c r="AN8" s="805"/>
      <c r="AO8" s="795"/>
    </row>
    <row r="9" spans="1:45" ht="27" customHeight="1" thickBot="1">
      <c r="A9" s="796"/>
      <c r="B9" s="803"/>
      <c r="C9" s="244"/>
      <c r="D9" s="809"/>
      <c r="E9" s="809"/>
      <c r="F9" s="806"/>
      <c r="G9" s="803"/>
      <c r="H9" s="244"/>
      <c r="I9" s="809"/>
      <c r="J9" s="806"/>
      <c r="K9" s="803"/>
      <c r="L9" s="244"/>
      <c r="M9" s="809"/>
      <c r="N9" s="806"/>
      <c r="O9" s="803"/>
      <c r="P9" s="244"/>
      <c r="Q9" s="806"/>
      <c r="R9" s="803"/>
      <c r="S9" s="244"/>
      <c r="T9" s="806"/>
      <c r="U9" s="796"/>
      <c r="V9" s="796"/>
      <c r="W9" s="803"/>
      <c r="X9" s="245"/>
      <c r="Y9" s="806"/>
      <c r="Z9" s="803"/>
      <c r="AA9" s="245"/>
      <c r="AB9" s="806"/>
      <c r="AC9" s="803"/>
      <c r="AD9" s="245"/>
      <c r="AE9" s="806"/>
      <c r="AF9" s="803"/>
      <c r="AG9" s="245"/>
      <c r="AH9" s="806"/>
      <c r="AI9" s="803"/>
      <c r="AJ9" s="245"/>
      <c r="AK9" s="806"/>
      <c r="AL9" s="803"/>
      <c r="AM9" s="245"/>
      <c r="AN9" s="806"/>
      <c r="AO9" s="796"/>
    </row>
    <row r="10" spans="1:45" ht="21" thickTop="1">
      <c r="A10" s="246"/>
      <c r="B10" s="247"/>
      <c r="C10" s="247"/>
      <c r="D10" s="247"/>
      <c r="E10" s="247"/>
      <c r="F10" s="248"/>
      <c r="G10" s="249"/>
      <c r="H10" s="247"/>
      <c r="I10" s="247"/>
      <c r="J10" s="248"/>
      <c r="K10" s="249"/>
      <c r="L10" s="247"/>
      <c r="M10" s="247"/>
      <c r="N10" s="248"/>
      <c r="O10" s="250"/>
      <c r="P10" s="250"/>
      <c r="Q10" s="251"/>
      <c r="R10" s="250"/>
      <c r="S10" s="250"/>
      <c r="T10" s="251"/>
      <c r="U10" s="252"/>
      <c r="V10" s="253"/>
      <c r="W10" s="247"/>
      <c r="X10" s="247"/>
      <c r="Y10" s="248"/>
      <c r="Z10" s="250"/>
      <c r="AA10" s="250"/>
      <c r="AB10" s="251"/>
      <c r="AC10" s="247"/>
      <c r="AD10" s="247"/>
      <c r="AE10" s="248"/>
      <c r="AF10" s="247"/>
      <c r="AG10" s="247"/>
      <c r="AH10" s="248"/>
      <c r="AI10" s="247"/>
      <c r="AJ10" s="247"/>
      <c r="AK10" s="248"/>
      <c r="AL10" s="254"/>
      <c r="AM10" s="250"/>
      <c r="AN10" s="251"/>
      <c r="AO10" s="252"/>
    </row>
    <row r="11" spans="1:45" ht="20.25">
      <c r="A11" s="255">
        <f ca="1">(DATE(YEAR(TODAY()),5,28))</f>
        <v>41422</v>
      </c>
      <c r="B11" s="247"/>
      <c r="C11" s="247"/>
      <c r="D11" s="247"/>
      <c r="E11" s="247"/>
      <c r="F11" s="248"/>
      <c r="G11" s="249"/>
      <c r="H11" s="247"/>
      <c r="I11" s="247"/>
      <c r="J11" s="248"/>
      <c r="K11" s="249"/>
      <c r="L11" s="247"/>
      <c r="M11" s="247"/>
      <c r="N11" s="248"/>
      <c r="O11" s="250"/>
      <c r="P11" s="250"/>
      <c r="Q11" s="251"/>
      <c r="R11" s="250"/>
      <c r="S11" s="250"/>
      <c r="T11" s="251"/>
      <c r="U11" s="255">
        <f ca="1">(DATE(YEAR(TODAY()),5,28))</f>
        <v>41422</v>
      </c>
      <c r="V11" s="255">
        <f ca="1">(DATE(YEAR(TODAY()),5,28))</f>
        <v>41422</v>
      </c>
      <c r="W11" s="250"/>
      <c r="X11" s="250"/>
      <c r="Y11" s="251"/>
      <c r="Z11" s="250"/>
      <c r="AA11" s="250"/>
      <c r="AB11" s="251"/>
      <c r="AC11" s="250"/>
      <c r="AD11" s="250"/>
      <c r="AE11" s="251"/>
      <c r="AF11" s="250"/>
      <c r="AG11" s="250"/>
      <c r="AH11" s="251"/>
      <c r="AI11" s="250"/>
      <c r="AJ11" s="250"/>
      <c r="AK11" s="251"/>
      <c r="AL11" s="254"/>
      <c r="AM11" s="250"/>
      <c r="AN11" s="251"/>
      <c r="AO11" s="255">
        <f ca="1">(DATE(YEAR(TODAY()),5,28))</f>
        <v>41422</v>
      </c>
    </row>
    <row r="12" spans="1:45" ht="20.25">
      <c r="A12" s="256">
        <f ca="1">DATE(YEAR(TODAY()),MONTH(A11),DAY(A11)+1)</f>
        <v>41423</v>
      </c>
      <c r="B12" s="247"/>
      <c r="C12" s="247"/>
      <c r="D12" s="247"/>
      <c r="E12" s="247"/>
      <c r="F12" s="248"/>
      <c r="G12" s="249"/>
      <c r="H12" s="247"/>
      <c r="I12" s="247"/>
      <c r="J12" s="248"/>
      <c r="K12" s="249"/>
      <c r="L12" s="247"/>
      <c r="M12" s="247"/>
      <c r="N12" s="248"/>
      <c r="O12" s="250"/>
      <c r="P12" s="250"/>
      <c r="Q12" s="251"/>
      <c r="R12" s="250"/>
      <c r="S12" s="250"/>
      <c r="T12" s="251"/>
      <c r="U12" s="256">
        <f ca="1">DATE(YEAR(TODAY()),MONTH(U11),DAY(U11)+1)</f>
        <v>41423</v>
      </c>
      <c r="V12" s="256">
        <f ca="1">DATE(YEAR(TODAY()),MONTH(V11),DAY(V11)+1)</f>
        <v>41423</v>
      </c>
      <c r="W12" s="250"/>
      <c r="X12" s="250"/>
      <c r="Y12" s="251"/>
      <c r="Z12" s="250"/>
      <c r="AA12" s="250"/>
      <c r="AB12" s="251"/>
      <c r="AC12" s="250"/>
      <c r="AD12" s="250"/>
      <c r="AE12" s="251"/>
      <c r="AF12" s="250"/>
      <c r="AG12" s="250"/>
      <c r="AH12" s="251"/>
      <c r="AI12" s="250"/>
      <c r="AJ12" s="250"/>
      <c r="AK12" s="251"/>
      <c r="AL12" s="254"/>
      <c r="AM12" s="250"/>
      <c r="AN12" s="251"/>
      <c r="AO12" s="256">
        <f ca="1">DATE(YEAR(TODAY()),MONTH(AO11),DAY(AO11)+1)</f>
        <v>41423</v>
      </c>
    </row>
    <row r="13" spans="1:45" ht="21" thickBot="1">
      <c r="A13" s="256">
        <f t="shared" ref="A13:A76" ca="1" si="0">DATE(YEAR(TODAY()),MONTH(A12),DAY(A12)+1)</f>
        <v>41424</v>
      </c>
      <c r="B13" s="247"/>
      <c r="C13" s="247"/>
      <c r="D13" s="247"/>
      <c r="E13" s="247"/>
      <c r="F13" s="248"/>
      <c r="G13" s="249"/>
      <c r="H13" s="247"/>
      <c r="I13" s="247"/>
      <c r="J13" s="248"/>
      <c r="K13" s="249"/>
      <c r="L13" s="247"/>
      <c r="M13" s="247"/>
      <c r="N13" s="248"/>
      <c r="O13" s="250"/>
      <c r="P13" s="250"/>
      <c r="Q13" s="251"/>
      <c r="R13" s="250"/>
      <c r="S13" s="250"/>
      <c r="T13" s="251"/>
      <c r="U13" s="256">
        <f t="shared" ref="U13:V28" ca="1" si="1">DATE(YEAR(TODAY()),MONTH(U12),DAY(U12)+1)</f>
        <v>41424</v>
      </c>
      <c r="V13" s="256">
        <f t="shared" ca="1" si="1"/>
        <v>41424</v>
      </c>
      <c r="W13" s="250"/>
      <c r="X13" s="250"/>
      <c r="Y13" s="251"/>
      <c r="Z13" s="250"/>
      <c r="AA13" s="250"/>
      <c r="AB13" s="251"/>
      <c r="AC13" s="250"/>
      <c r="AD13" s="250"/>
      <c r="AE13" s="251"/>
      <c r="AF13" s="250"/>
      <c r="AG13" s="250"/>
      <c r="AH13" s="251"/>
      <c r="AI13" s="250"/>
      <c r="AJ13" s="250"/>
      <c r="AK13" s="251"/>
      <c r="AL13" s="254"/>
      <c r="AM13" s="250"/>
      <c r="AN13" s="251"/>
      <c r="AO13" s="256">
        <f t="shared" ref="AO13:AO76" ca="1" si="2">DATE(YEAR(TODAY()),MONTH(AO12),DAY(AO12)+1)</f>
        <v>41424</v>
      </c>
    </row>
    <row r="14" spans="1:45" ht="21.75" thickTop="1" thickBot="1">
      <c r="A14" s="256">
        <f t="shared" ca="1" si="0"/>
        <v>41425</v>
      </c>
      <c r="B14" s="247"/>
      <c r="C14" s="247"/>
      <c r="D14" s="247"/>
      <c r="E14" s="247"/>
      <c r="F14" s="248"/>
      <c r="G14" s="257"/>
      <c r="H14" s="247"/>
      <c r="I14" s="247"/>
      <c r="J14" s="248"/>
      <c r="K14" s="258"/>
      <c r="L14" s="259"/>
      <c r="M14" s="259"/>
      <c r="N14" s="260"/>
      <c r="O14" s="250"/>
      <c r="P14" s="250"/>
      <c r="Q14" s="251"/>
      <c r="R14" s="250"/>
      <c r="S14" s="250"/>
      <c r="T14" s="251"/>
      <c r="U14" s="256">
        <f t="shared" ca="1" si="1"/>
        <v>41425</v>
      </c>
      <c r="V14" s="256">
        <f t="shared" ca="1" si="1"/>
        <v>41425</v>
      </c>
      <c r="W14" s="250"/>
      <c r="X14" s="250"/>
      <c r="Y14" s="251"/>
      <c r="Z14" s="250"/>
      <c r="AA14" s="250"/>
      <c r="AB14" s="251"/>
      <c r="AC14" s="250"/>
      <c r="AD14" s="250"/>
      <c r="AE14" s="251"/>
      <c r="AF14" s="250"/>
      <c r="AG14" s="250"/>
      <c r="AH14" s="251"/>
      <c r="AI14" s="250"/>
      <c r="AJ14" s="250"/>
      <c r="AK14" s="251"/>
      <c r="AL14" s="254"/>
      <c r="AM14" s="250"/>
      <c r="AN14" s="251"/>
      <c r="AO14" s="256">
        <f t="shared" ca="1" si="2"/>
        <v>41425</v>
      </c>
    </row>
    <row r="15" spans="1:45" ht="21" thickTop="1">
      <c r="A15" s="256">
        <f t="shared" ca="1" si="0"/>
        <v>41426</v>
      </c>
      <c r="B15" s="247"/>
      <c r="C15" s="247"/>
      <c r="D15" s="247"/>
      <c r="E15" s="247"/>
      <c r="F15" s="248"/>
      <c r="G15" s="261"/>
      <c r="H15" s="262"/>
      <c r="I15" s="262"/>
      <c r="J15" s="263"/>
      <c r="K15" s="264" t="s">
        <v>59</v>
      </c>
      <c r="L15" s="265"/>
      <c r="M15" s="266" t="s">
        <v>59</v>
      </c>
      <c r="N15" s="267">
        <v>0</v>
      </c>
      <c r="O15" s="250"/>
      <c r="P15" s="250"/>
      <c r="Q15" s="251"/>
      <c r="R15" s="250"/>
      <c r="S15" s="250"/>
      <c r="T15" s="251"/>
      <c r="U15" s="256">
        <f t="shared" ca="1" si="1"/>
        <v>41426</v>
      </c>
      <c r="V15" s="256">
        <f t="shared" ca="1" si="1"/>
        <v>41426</v>
      </c>
      <c r="W15" s="250"/>
      <c r="X15" s="250"/>
      <c r="Y15" s="251"/>
      <c r="Z15" s="250"/>
      <c r="AA15" s="250"/>
      <c r="AB15" s="251"/>
      <c r="AC15" s="250"/>
      <c r="AD15" s="250"/>
      <c r="AE15" s="251"/>
      <c r="AF15" s="250"/>
      <c r="AG15" s="250"/>
      <c r="AH15" s="251"/>
      <c r="AI15" s="250"/>
      <c r="AJ15" s="250"/>
      <c r="AK15" s="251"/>
      <c r="AL15" s="254"/>
      <c r="AM15" s="250"/>
      <c r="AN15" s="251"/>
      <c r="AO15" s="256">
        <f t="shared" ca="1" si="2"/>
        <v>41426</v>
      </c>
    </row>
    <row r="16" spans="1:45" ht="20.25">
      <c r="A16" s="256">
        <f t="shared" ca="1" si="0"/>
        <v>41427</v>
      </c>
      <c r="B16" s="247"/>
      <c r="C16" s="247"/>
      <c r="D16" s="247"/>
      <c r="E16" s="247"/>
      <c r="F16" s="248"/>
      <c r="G16" s="268"/>
      <c r="H16" s="262"/>
      <c r="I16" s="262"/>
      <c r="J16" s="263"/>
      <c r="K16" s="264" t="s">
        <v>59</v>
      </c>
      <c r="L16" s="265"/>
      <c r="M16" s="266" t="s">
        <v>59</v>
      </c>
      <c r="N16" s="267">
        <v>0</v>
      </c>
      <c r="O16" s="250"/>
      <c r="P16" s="250"/>
      <c r="Q16" s="251"/>
      <c r="R16" s="250"/>
      <c r="S16" s="250"/>
      <c r="T16" s="251"/>
      <c r="U16" s="256">
        <f t="shared" ca="1" si="1"/>
        <v>41427</v>
      </c>
      <c r="V16" s="256">
        <f t="shared" ca="1" si="1"/>
        <v>41427</v>
      </c>
      <c r="W16" s="250"/>
      <c r="X16" s="250"/>
      <c r="Y16" s="251"/>
      <c r="Z16" s="250"/>
      <c r="AA16" s="250"/>
      <c r="AB16" s="251"/>
      <c r="AC16" s="250"/>
      <c r="AD16" s="250"/>
      <c r="AE16" s="251"/>
      <c r="AF16" s="250"/>
      <c r="AG16" s="250"/>
      <c r="AH16" s="251"/>
      <c r="AI16" s="250"/>
      <c r="AJ16" s="250"/>
      <c r="AK16" s="251"/>
      <c r="AL16" s="254"/>
      <c r="AM16" s="250"/>
      <c r="AN16" s="251"/>
      <c r="AO16" s="256">
        <f t="shared" ca="1" si="2"/>
        <v>41427</v>
      </c>
    </row>
    <row r="17" spans="1:41" ht="24">
      <c r="A17" s="256">
        <f t="shared" ca="1" si="0"/>
        <v>41428</v>
      </c>
      <c r="B17" s="247"/>
      <c r="C17" s="247"/>
      <c r="D17" s="247"/>
      <c r="E17" s="247"/>
      <c r="F17" s="248"/>
      <c r="G17" s="269"/>
      <c r="H17" s="270"/>
      <c r="I17" s="271"/>
      <c r="J17" s="272"/>
      <c r="K17" s="264" t="s">
        <v>59</v>
      </c>
      <c r="L17" s="265"/>
      <c r="M17" s="266" t="s">
        <v>59</v>
      </c>
      <c r="N17" s="267">
        <v>0</v>
      </c>
      <c r="O17" s="250"/>
      <c r="P17" s="250"/>
      <c r="Q17" s="251"/>
      <c r="R17" s="250"/>
      <c r="S17" s="250"/>
      <c r="T17" s="251"/>
      <c r="U17" s="256">
        <f t="shared" ca="1" si="1"/>
        <v>41428</v>
      </c>
      <c r="V17" s="256">
        <f t="shared" ca="1" si="1"/>
        <v>41428</v>
      </c>
      <c r="W17" s="250"/>
      <c r="X17" s="250"/>
      <c r="Y17" s="251"/>
      <c r="Z17" s="250"/>
      <c r="AA17" s="250"/>
      <c r="AB17" s="251"/>
      <c r="AC17" s="250"/>
      <c r="AD17" s="250"/>
      <c r="AE17" s="251"/>
      <c r="AF17" s="250"/>
      <c r="AG17" s="250"/>
      <c r="AH17" s="251"/>
      <c r="AI17" s="250"/>
      <c r="AJ17" s="250"/>
      <c r="AK17" s="251"/>
      <c r="AL17" s="254"/>
      <c r="AM17" s="250"/>
      <c r="AN17" s="251"/>
      <c r="AO17" s="256">
        <f t="shared" ca="1" si="2"/>
        <v>41428</v>
      </c>
    </row>
    <row r="18" spans="1:41" ht="24">
      <c r="A18" s="256">
        <f t="shared" ca="1" si="0"/>
        <v>41429</v>
      </c>
      <c r="B18" s="247"/>
      <c r="C18" s="247"/>
      <c r="D18" s="247"/>
      <c r="E18" s="247"/>
      <c r="F18" s="248"/>
      <c r="G18" s="269"/>
      <c r="H18" s="270"/>
      <c r="I18" s="271"/>
      <c r="J18" s="272"/>
      <c r="K18" s="264" t="s">
        <v>59</v>
      </c>
      <c r="L18" s="265"/>
      <c r="M18" s="266" t="s">
        <v>59</v>
      </c>
      <c r="N18" s="267">
        <v>0</v>
      </c>
      <c r="O18" s="250"/>
      <c r="P18" s="250"/>
      <c r="Q18" s="251"/>
      <c r="R18" s="250"/>
      <c r="S18" s="250"/>
      <c r="T18" s="251"/>
      <c r="U18" s="256">
        <f t="shared" ca="1" si="1"/>
        <v>41429</v>
      </c>
      <c r="V18" s="256">
        <f t="shared" ca="1" si="1"/>
        <v>41429</v>
      </c>
      <c r="W18" s="250"/>
      <c r="X18" s="250"/>
      <c r="Y18" s="251"/>
      <c r="Z18" s="250"/>
      <c r="AA18" s="250"/>
      <c r="AB18" s="251"/>
      <c r="AC18" s="250"/>
      <c r="AD18" s="250"/>
      <c r="AE18" s="251"/>
      <c r="AF18" s="250"/>
      <c r="AG18" s="250"/>
      <c r="AH18" s="251"/>
      <c r="AI18" s="250"/>
      <c r="AJ18" s="250"/>
      <c r="AK18" s="251"/>
      <c r="AL18" s="254"/>
      <c r="AM18" s="250"/>
      <c r="AN18" s="251"/>
      <c r="AO18" s="256">
        <f t="shared" ca="1" si="2"/>
        <v>41429</v>
      </c>
    </row>
    <row r="19" spans="1:41" ht="24">
      <c r="A19" s="256">
        <f t="shared" ca="1" si="0"/>
        <v>41430</v>
      </c>
      <c r="B19" s="247"/>
      <c r="C19" s="247"/>
      <c r="D19" s="247"/>
      <c r="E19" s="247"/>
      <c r="F19" s="248"/>
      <c r="G19" s="269"/>
      <c r="H19" s="270"/>
      <c r="I19" s="271"/>
      <c r="J19" s="272"/>
      <c r="K19" s="264" t="s">
        <v>59</v>
      </c>
      <c r="L19" s="265"/>
      <c r="M19" s="266" t="s">
        <v>59</v>
      </c>
      <c r="N19" s="267">
        <v>0</v>
      </c>
      <c r="O19" s="250"/>
      <c r="P19" s="250"/>
      <c r="Q19" s="251"/>
      <c r="R19" s="250"/>
      <c r="S19" s="250"/>
      <c r="T19" s="251"/>
      <c r="U19" s="256">
        <f t="shared" ca="1" si="1"/>
        <v>41430</v>
      </c>
      <c r="V19" s="256">
        <f t="shared" ca="1" si="1"/>
        <v>41430</v>
      </c>
      <c r="W19" s="250"/>
      <c r="X19" s="250"/>
      <c r="Y19" s="251"/>
      <c r="Z19" s="250"/>
      <c r="AA19" s="250"/>
      <c r="AB19" s="251"/>
      <c r="AC19" s="250"/>
      <c r="AD19" s="250"/>
      <c r="AE19" s="251"/>
      <c r="AF19" s="250"/>
      <c r="AG19" s="250"/>
      <c r="AH19" s="251"/>
      <c r="AI19" s="250"/>
      <c r="AJ19" s="250"/>
      <c r="AK19" s="251"/>
      <c r="AL19" s="254"/>
      <c r="AM19" s="250"/>
      <c r="AN19" s="251"/>
      <c r="AO19" s="256">
        <f t="shared" ca="1" si="2"/>
        <v>41430</v>
      </c>
    </row>
    <row r="20" spans="1:41" s="80" customFormat="1" ht="24">
      <c r="A20" s="273">
        <f t="shared" ca="1" si="0"/>
        <v>41431</v>
      </c>
      <c r="B20" s="274"/>
      <c r="C20" s="274"/>
      <c r="D20" s="274"/>
      <c r="E20" s="274"/>
      <c r="F20" s="275"/>
      <c r="G20" s="269"/>
      <c r="H20" s="270"/>
      <c r="I20" s="271"/>
      <c r="J20" s="272"/>
      <c r="K20" s="264" t="s">
        <v>59</v>
      </c>
      <c r="L20" s="265"/>
      <c r="M20" s="266" t="s">
        <v>59</v>
      </c>
      <c r="N20" s="267">
        <v>0</v>
      </c>
      <c r="O20" s="276"/>
      <c r="P20" s="276"/>
      <c r="Q20" s="277"/>
      <c r="R20" s="276"/>
      <c r="S20" s="276"/>
      <c r="T20" s="277"/>
      <c r="U20" s="278">
        <f t="shared" ca="1" si="1"/>
        <v>41431</v>
      </c>
      <c r="V20" s="273">
        <f t="shared" ca="1" si="1"/>
        <v>41431</v>
      </c>
      <c r="W20" s="276"/>
      <c r="X20" s="276"/>
      <c r="Y20" s="277"/>
      <c r="Z20" s="276"/>
      <c r="AA20" s="276"/>
      <c r="AB20" s="277"/>
      <c r="AC20" s="276"/>
      <c r="AD20" s="276"/>
      <c r="AE20" s="277"/>
      <c r="AF20" s="276"/>
      <c r="AG20" s="276"/>
      <c r="AH20" s="277"/>
      <c r="AI20" s="276"/>
      <c r="AJ20" s="276"/>
      <c r="AK20" s="277"/>
      <c r="AL20" s="279"/>
      <c r="AM20" s="276"/>
      <c r="AN20" s="277"/>
      <c r="AO20" s="273">
        <f t="shared" ca="1" si="2"/>
        <v>41431</v>
      </c>
    </row>
    <row r="21" spans="1:41" ht="20.25">
      <c r="A21" s="256">
        <f t="shared" ca="1" si="0"/>
        <v>41432</v>
      </c>
      <c r="B21" s="280"/>
      <c r="C21" s="262"/>
      <c r="D21" s="262"/>
      <c r="E21" s="262"/>
      <c r="F21" s="263"/>
      <c r="G21" s="268"/>
      <c r="H21" s="262"/>
      <c r="I21" s="262"/>
      <c r="J21" s="263"/>
      <c r="K21" s="264" t="s">
        <v>59</v>
      </c>
      <c r="L21" s="265"/>
      <c r="M21" s="266" t="s">
        <v>59</v>
      </c>
      <c r="N21" s="267">
        <v>0</v>
      </c>
      <c r="O21" s="250"/>
      <c r="P21" s="250"/>
      <c r="Q21" s="251"/>
      <c r="R21" s="250"/>
      <c r="S21" s="250"/>
      <c r="T21" s="251"/>
      <c r="U21" s="281">
        <f t="shared" ca="1" si="1"/>
        <v>41432</v>
      </c>
      <c r="V21" s="256">
        <f t="shared" ca="1" si="1"/>
        <v>41432</v>
      </c>
      <c r="W21" s="250"/>
      <c r="X21" s="250"/>
      <c r="Y21" s="251"/>
      <c r="Z21" s="250"/>
      <c r="AA21" s="250"/>
      <c r="AB21" s="251"/>
      <c r="AC21" s="250"/>
      <c r="AD21" s="250"/>
      <c r="AE21" s="251"/>
      <c r="AF21" s="250"/>
      <c r="AG21" s="250"/>
      <c r="AH21" s="251"/>
      <c r="AI21" s="250"/>
      <c r="AJ21" s="250"/>
      <c r="AK21" s="251"/>
      <c r="AL21" s="254"/>
      <c r="AM21" s="250"/>
      <c r="AN21" s="251"/>
      <c r="AO21" s="256">
        <f t="shared" ca="1" si="2"/>
        <v>41432</v>
      </c>
    </row>
    <row r="22" spans="1:41" ht="24.75" thickBot="1">
      <c r="A22" s="256">
        <f t="shared" ca="1" si="0"/>
        <v>41433</v>
      </c>
      <c r="B22" s="282"/>
      <c r="C22" s="283"/>
      <c r="D22" s="282"/>
      <c r="E22" s="282"/>
      <c r="F22" s="284"/>
      <c r="G22" s="285"/>
      <c r="H22" s="286"/>
      <c r="I22" s="287"/>
      <c r="J22" s="288"/>
      <c r="K22" s="264" t="s">
        <v>59</v>
      </c>
      <c r="L22" s="265"/>
      <c r="M22" s="266" t="s">
        <v>59</v>
      </c>
      <c r="N22" s="267">
        <v>1128.5</v>
      </c>
      <c r="O22" s="250"/>
      <c r="P22" s="250"/>
      <c r="Q22" s="251"/>
      <c r="R22" s="250"/>
      <c r="S22" s="250"/>
      <c r="T22" s="251"/>
      <c r="U22" s="281">
        <f t="shared" ca="1" si="1"/>
        <v>41433</v>
      </c>
      <c r="V22" s="256">
        <f t="shared" ca="1" si="1"/>
        <v>41433</v>
      </c>
      <c r="W22" s="250"/>
      <c r="X22" s="250"/>
      <c r="Y22" s="251"/>
      <c r="Z22" s="250"/>
      <c r="AA22" s="250"/>
      <c r="AB22" s="251"/>
      <c r="AC22" s="250"/>
      <c r="AD22" s="250"/>
      <c r="AE22" s="251"/>
      <c r="AF22" s="250"/>
      <c r="AG22" s="250"/>
      <c r="AH22" s="251"/>
      <c r="AI22" s="250"/>
      <c r="AJ22" s="250"/>
      <c r="AK22" s="251"/>
      <c r="AL22" s="254"/>
      <c r="AM22" s="250"/>
      <c r="AN22" s="251"/>
      <c r="AO22" s="256">
        <f t="shared" ca="1" si="2"/>
        <v>41433</v>
      </c>
    </row>
    <row r="23" spans="1:41" ht="21.75" thickTop="1" thickBot="1">
      <c r="A23" s="256">
        <f t="shared" ca="1" si="0"/>
        <v>41434</v>
      </c>
      <c r="B23" s="280"/>
      <c r="C23" s="262"/>
      <c r="D23" s="262"/>
      <c r="E23" s="262"/>
      <c r="F23" s="263"/>
      <c r="G23" s="289"/>
      <c r="H23" s="259"/>
      <c r="I23" s="259"/>
      <c r="J23" s="260"/>
      <c r="K23" s="264" t="s">
        <v>59</v>
      </c>
      <c r="L23" s="265"/>
      <c r="M23" s="266" t="s">
        <v>59</v>
      </c>
      <c r="N23" s="267">
        <v>1818</v>
      </c>
      <c r="O23" s="250"/>
      <c r="P23" s="250"/>
      <c r="Q23" s="251"/>
      <c r="R23" s="250"/>
      <c r="S23" s="250"/>
      <c r="T23" s="251"/>
      <c r="U23" s="281">
        <f t="shared" ca="1" si="1"/>
        <v>41434</v>
      </c>
      <c r="V23" s="256">
        <f t="shared" ca="1" si="1"/>
        <v>41434</v>
      </c>
      <c r="W23" s="250"/>
      <c r="X23" s="250"/>
      <c r="Y23" s="251"/>
      <c r="Z23" s="250"/>
      <c r="AA23" s="250"/>
      <c r="AB23" s="251"/>
      <c r="AC23" s="250"/>
      <c r="AD23" s="250"/>
      <c r="AE23" s="251"/>
      <c r="AF23" s="250"/>
      <c r="AG23" s="250"/>
      <c r="AH23" s="251"/>
      <c r="AI23" s="250"/>
      <c r="AJ23" s="250"/>
      <c r="AK23" s="251"/>
      <c r="AL23" s="290"/>
      <c r="AM23" s="291"/>
      <c r="AN23" s="292"/>
      <c r="AO23" s="256">
        <f t="shared" ca="1" si="2"/>
        <v>41434</v>
      </c>
    </row>
    <row r="24" spans="1:41" ht="24.75" thickTop="1">
      <c r="A24" s="256">
        <f t="shared" ca="1" si="0"/>
        <v>41435</v>
      </c>
      <c r="B24" s="274"/>
      <c r="C24" s="293"/>
      <c r="D24" s="274"/>
      <c r="E24" s="274"/>
      <c r="F24" s="275"/>
      <c r="G24" s="264">
        <v>5</v>
      </c>
      <c r="H24" s="270" t="s">
        <v>55</v>
      </c>
      <c r="I24" s="294">
        <v>17.647058823529413</v>
      </c>
      <c r="J24" s="294">
        <v>17.647058823529413</v>
      </c>
      <c r="K24" s="264" t="s">
        <v>59</v>
      </c>
      <c r="L24" s="265"/>
      <c r="M24" s="266" t="s">
        <v>59</v>
      </c>
      <c r="N24" s="267">
        <v>2999</v>
      </c>
      <c r="O24" s="276"/>
      <c r="P24" s="276"/>
      <c r="Q24" s="277"/>
      <c r="R24" s="276"/>
      <c r="S24" s="276"/>
      <c r="T24" s="277"/>
      <c r="U24" s="278">
        <f t="shared" ca="1" si="1"/>
        <v>41435</v>
      </c>
      <c r="V24" s="273">
        <f t="shared" ca="1" si="1"/>
        <v>41435</v>
      </c>
      <c r="W24" s="276"/>
      <c r="X24" s="276"/>
      <c r="Y24" s="277"/>
      <c r="Z24" s="276"/>
      <c r="AA24" s="276"/>
      <c r="AB24" s="277"/>
      <c r="AC24" s="276"/>
      <c r="AD24" s="276"/>
      <c r="AE24" s="277"/>
      <c r="AF24" s="276"/>
      <c r="AG24" s="276"/>
      <c r="AH24" s="277"/>
      <c r="AI24" s="276"/>
      <c r="AJ24" s="276"/>
      <c r="AK24" s="277"/>
      <c r="AL24" s="279"/>
      <c r="AM24" s="276"/>
      <c r="AN24" s="277"/>
      <c r="AO24" s="256">
        <f t="shared" ca="1" si="2"/>
        <v>41435</v>
      </c>
    </row>
    <row r="25" spans="1:41" ht="24">
      <c r="A25" s="256">
        <f t="shared" ca="1" si="0"/>
        <v>41436</v>
      </c>
      <c r="B25" s="282"/>
      <c r="C25" s="283"/>
      <c r="D25" s="282"/>
      <c r="E25" s="282"/>
      <c r="F25" s="284"/>
      <c r="G25" s="295">
        <v>3</v>
      </c>
      <c r="H25" s="270" t="s">
        <v>56</v>
      </c>
      <c r="I25" s="294">
        <v>4.6153846153846159</v>
      </c>
      <c r="J25" s="294">
        <v>22.26244343891403</v>
      </c>
      <c r="K25" s="264" t="s">
        <v>59</v>
      </c>
      <c r="L25" s="265"/>
      <c r="M25" s="266" t="s">
        <v>59</v>
      </c>
      <c r="N25" s="267">
        <v>5711.5</v>
      </c>
      <c r="O25" s="250"/>
      <c r="P25" s="250"/>
      <c r="Q25" s="251"/>
      <c r="R25" s="250"/>
      <c r="S25" s="250"/>
      <c r="T25" s="251"/>
      <c r="U25" s="281">
        <f t="shared" ca="1" si="1"/>
        <v>41436</v>
      </c>
      <c r="V25" s="256">
        <f t="shared" ca="1" si="1"/>
        <v>41436</v>
      </c>
      <c r="W25" s="250"/>
      <c r="X25" s="250"/>
      <c r="Y25" s="251"/>
      <c r="Z25" s="250"/>
      <c r="AA25" s="250"/>
      <c r="AB25" s="251"/>
      <c r="AC25" s="250"/>
      <c r="AD25" s="250"/>
      <c r="AE25" s="251"/>
      <c r="AF25" s="250"/>
      <c r="AG25" s="250"/>
      <c r="AH25" s="251"/>
      <c r="AI25" s="250"/>
      <c r="AJ25" s="250"/>
      <c r="AK25" s="251"/>
      <c r="AL25" s="296"/>
      <c r="AM25" s="297"/>
      <c r="AN25" s="298"/>
      <c r="AO25" s="256">
        <f t="shared" ca="1" si="2"/>
        <v>41436</v>
      </c>
    </row>
    <row r="26" spans="1:41" s="106" customFormat="1" ht="24">
      <c r="A26" s="273">
        <f t="shared" ca="1" si="0"/>
        <v>41437</v>
      </c>
      <c r="B26" s="299"/>
      <c r="C26" s="300"/>
      <c r="D26" s="300"/>
      <c r="E26" s="300"/>
      <c r="F26" s="301"/>
      <c r="G26" s="302">
        <v>0</v>
      </c>
      <c r="H26" s="270" t="s">
        <v>56</v>
      </c>
      <c r="I26" s="271">
        <v>0</v>
      </c>
      <c r="J26" s="271">
        <v>22.26244343891403</v>
      </c>
      <c r="K26" s="269" t="s">
        <v>59</v>
      </c>
      <c r="L26" s="303"/>
      <c r="M26" s="304" t="s">
        <v>59</v>
      </c>
      <c r="N26" s="267">
        <v>9513</v>
      </c>
      <c r="O26" s="305"/>
      <c r="P26" s="305"/>
      <c r="Q26" s="306"/>
      <c r="R26" s="305"/>
      <c r="S26" s="305"/>
      <c r="T26" s="306"/>
      <c r="U26" s="278">
        <f t="shared" ca="1" si="1"/>
        <v>41437</v>
      </c>
      <c r="V26" s="273">
        <f t="shared" ca="1" si="1"/>
        <v>41437</v>
      </c>
      <c r="W26" s="305"/>
      <c r="X26" s="305"/>
      <c r="Y26" s="306"/>
      <c r="Z26" s="305"/>
      <c r="AA26" s="305"/>
      <c r="AB26" s="306"/>
      <c r="AC26" s="305"/>
      <c r="AD26" s="305"/>
      <c r="AE26" s="306"/>
      <c r="AF26" s="305"/>
      <c r="AG26" s="305"/>
      <c r="AH26" s="306"/>
      <c r="AI26" s="305"/>
      <c r="AJ26" s="305"/>
      <c r="AK26" s="306"/>
      <c r="AL26" s="307"/>
      <c r="AM26" s="305"/>
      <c r="AN26" s="306"/>
      <c r="AO26" s="256">
        <f t="shared" ca="1" si="2"/>
        <v>41437</v>
      </c>
    </row>
    <row r="27" spans="1:41" s="106" customFormat="1" ht="24">
      <c r="A27" s="256">
        <f t="shared" ca="1" si="0"/>
        <v>41438</v>
      </c>
      <c r="B27" s="300"/>
      <c r="C27" s="308"/>
      <c r="D27" s="300"/>
      <c r="E27" s="300"/>
      <c r="F27" s="301"/>
      <c r="G27" s="302">
        <v>2</v>
      </c>
      <c r="H27" s="270" t="s">
        <v>57</v>
      </c>
      <c r="I27" s="271">
        <v>2.8717948717948718</v>
      </c>
      <c r="J27" s="271">
        <v>25.134238310708902</v>
      </c>
      <c r="K27" s="269">
        <v>330</v>
      </c>
      <c r="L27" s="303"/>
      <c r="M27" s="304">
        <v>330</v>
      </c>
      <c r="N27" s="267">
        <v>13205</v>
      </c>
      <c r="O27" s="291"/>
      <c r="P27" s="291"/>
      <c r="Q27" s="292"/>
      <c r="R27" s="291"/>
      <c r="S27" s="291"/>
      <c r="T27" s="292"/>
      <c r="U27" s="281">
        <f t="shared" ca="1" si="1"/>
        <v>41438</v>
      </c>
      <c r="V27" s="256">
        <f t="shared" ca="1" si="1"/>
        <v>41438</v>
      </c>
      <c r="W27" s="291"/>
      <c r="X27" s="291"/>
      <c r="Y27" s="292"/>
      <c r="Z27" s="291"/>
      <c r="AA27" s="291"/>
      <c r="AB27" s="292"/>
      <c r="AC27" s="291"/>
      <c r="AD27" s="291"/>
      <c r="AE27" s="292"/>
      <c r="AF27" s="291"/>
      <c r="AG27" s="291"/>
      <c r="AH27" s="292"/>
      <c r="AI27" s="291"/>
      <c r="AJ27" s="291"/>
      <c r="AK27" s="292"/>
      <c r="AL27" s="290"/>
      <c r="AM27" s="291"/>
      <c r="AN27" s="292"/>
      <c r="AO27" s="256">
        <f t="shared" ca="1" si="2"/>
        <v>41438</v>
      </c>
    </row>
    <row r="28" spans="1:41" s="105" customFormat="1" ht="24.75" thickBot="1">
      <c r="A28" s="273">
        <f t="shared" ca="1" si="0"/>
        <v>41439</v>
      </c>
      <c r="B28" s="299"/>
      <c r="C28" s="300"/>
      <c r="D28" s="300"/>
      <c r="E28" s="300"/>
      <c r="F28" s="301"/>
      <c r="G28" s="302">
        <v>0</v>
      </c>
      <c r="H28" s="270"/>
      <c r="I28" s="271">
        <v>0</v>
      </c>
      <c r="J28" s="271">
        <v>25.134238310708902</v>
      </c>
      <c r="K28" s="269">
        <v>229</v>
      </c>
      <c r="L28" s="303"/>
      <c r="M28" s="304">
        <v>559</v>
      </c>
      <c r="N28" s="267">
        <v>18251.5</v>
      </c>
      <c r="O28" s="305"/>
      <c r="P28" s="305"/>
      <c r="Q28" s="306"/>
      <c r="R28" s="305"/>
      <c r="S28" s="305"/>
      <c r="T28" s="306"/>
      <c r="U28" s="278">
        <f t="shared" ca="1" si="1"/>
        <v>41439</v>
      </c>
      <c r="V28" s="273">
        <f t="shared" ca="1" si="1"/>
        <v>41439</v>
      </c>
      <c r="W28" s="305"/>
      <c r="X28" s="305"/>
      <c r="Y28" s="306"/>
      <c r="Z28" s="305"/>
      <c r="AA28" s="305"/>
      <c r="AB28" s="306"/>
      <c r="AC28" s="305"/>
      <c r="AD28" s="305"/>
      <c r="AE28" s="306"/>
      <c r="AF28" s="305"/>
      <c r="AG28" s="305"/>
      <c r="AH28" s="306"/>
      <c r="AI28" s="305"/>
      <c r="AJ28" s="305"/>
      <c r="AK28" s="306"/>
      <c r="AL28" s="290"/>
      <c r="AM28" s="291"/>
      <c r="AN28" s="292"/>
      <c r="AO28" s="273">
        <f t="shared" ca="1" si="2"/>
        <v>41439</v>
      </c>
    </row>
    <row r="29" spans="1:41" s="106" customFormat="1" ht="25.5" thickTop="1" thickBot="1">
      <c r="A29" s="256">
        <f t="shared" ca="1" si="0"/>
        <v>41440</v>
      </c>
      <c r="B29" s="309"/>
      <c r="C29" s="309"/>
      <c r="D29" s="309"/>
      <c r="E29" s="309"/>
      <c r="F29" s="310"/>
      <c r="G29" s="302">
        <v>16</v>
      </c>
      <c r="H29" s="270"/>
      <c r="I29" s="271">
        <v>24.898785425101217</v>
      </c>
      <c r="J29" s="271">
        <v>50.033023735810119</v>
      </c>
      <c r="K29" s="269">
        <v>1035</v>
      </c>
      <c r="L29" s="303"/>
      <c r="M29" s="304">
        <v>1594</v>
      </c>
      <c r="N29" s="267">
        <v>28905</v>
      </c>
      <c r="O29" s="311"/>
      <c r="P29" s="311"/>
      <c r="Q29" s="312"/>
      <c r="R29" s="313"/>
      <c r="S29" s="314"/>
      <c r="T29" s="315"/>
      <c r="U29" s="281">
        <f t="shared" ref="U29:V44" ca="1" si="3">DATE(YEAR(TODAY()),MONTH(U28),DAY(U28)+1)</f>
        <v>41440</v>
      </c>
      <c r="V29" s="256">
        <f t="shared" ca="1" si="3"/>
        <v>41440</v>
      </c>
      <c r="W29" s="290"/>
      <c r="X29" s="291"/>
      <c r="Y29" s="292"/>
      <c r="Z29" s="291"/>
      <c r="AA29" s="291"/>
      <c r="AB29" s="292"/>
      <c r="AC29" s="291"/>
      <c r="AD29" s="291"/>
      <c r="AE29" s="292"/>
      <c r="AF29" s="291"/>
      <c r="AG29" s="291"/>
      <c r="AH29" s="292"/>
      <c r="AI29" s="291"/>
      <c r="AJ29" s="291"/>
      <c r="AK29" s="292"/>
      <c r="AL29" s="316"/>
      <c r="AM29" s="317"/>
      <c r="AN29" s="318"/>
      <c r="AO29" s="256">
        <f t="shared" ca="1" si="2"/>
        <v>41440</v>
      </c>
    </row>
    <row r="30" spans="1:41" s="105" customFormat="1" ht="24.75" thickTop="1">
      <c r="A30" s="273">
        <f t="shared" ca="1" si="0"/>
        <v>41441</v>
      </c>
      <c r="B30" s="319" t="e">
        <f ca="1">IF(ISNUMBER(A30),VLOOKUP(A30,#REF!,3,FALSE),"-")</f>
        <v>#REF!</v>
      </c>
      <c r="C30" s="320"/>
      <c r="D30" s="319" t="str">
        <f t="shared" ref="D30:D52" ca="1" si="4">IF(ISNUMBER(B30),D29+B30,"-")</f>
        <v>-</v>
      </c>
      <c r="E30" s="321" t="e">
        <f ca="1">IF(ISNUMBER(A30),VLOOKUP(A30,#REF!,5,FALSE),"-")</f>
        <v>#REF!</v>
      </c>
      <c r="F30" s="322" t="str">
        <f t="shared" ref="F30:F52" ca="1" si="5">IF(ISNUMBER(E30),F29+E30,"-")</f>
        <v>-</v>
      </c>
      <c r="G30" s="302">
        <v>53</v>
      </c>
      <c r="H30" s="270"/>
      <c r="I30" s="271">
        <v>132.25828642901811</v>
      </c>
      <c r="J30" s="271">
        <v>182.29131016482825</v>
      </c>
      <c r="K30" s="269">
        <v>6965</v>
      </c>
      <c r="L30" s="303"/>
      <c r="M30" s="304">
        <v>8559</v>
      </c>
      <c r="N30" s="267">
        <v>50774</v>
      </c>
      <c r="O30" s="307"/>
      <c r="P30" s="305"/>
      <c r="Q30" s="306"/>
      <c r="R30" s="323">
        <v>87</v>
      </c>
      <c r="S30" s="324"/>
      <c r="T30" s="323">
        <v>87</v>
      </c>
      <c r="U30" s="278">
        <f t="shared" ca="1" si="3"/>
        <v>41441</v>
      </c>
      <c r="V30" s="273">
        <f t="shared" ca="1" si="3"/>
        <v>41441</v>
      </c>
      <c r="W30" s="305"/>
      <c r="X30" s="305"/>
      <c r="Y30" s="306"/>
      <c r="Z30" s="305"/>
      <c r="AA30" s="305"/>
      <c r="AB30" s="306"/>
      <c r="AC30" s="305"/>
      <c r="AD30" s="305"/>
      <c r="AE30" s="306"/>
      <c r="AF30" s="305"/>
      <c r="AG30" s="305"/>
      <c r="AH30" s="306"/>
      <c r="AI30" s="305"/>
      <c r="AJ30" s="305"/>
      <c r="AK30" s="306"/>
      <c r="AL30" s="290"/>
      <c r="AM30" s="291"/>
      <c r="AN30" s="292"/>
      <c r="AO30" s="273">
        <f t="shared" ca="1" si="2"/>
        <v>41441</v>
      </c>
    </row>
    <row r="31" spans="1:41" s="80" customFormat="1" ht="24">
      <c r="A31" s="273">
        <f t="shared" ca="1" si="0"/>
        <v>41442</v>
      </c>
      <c r="B31" s="325" t="e">
        <f ca="1">IF(ISNUMBER(A31),VLOOKUP(A31,#REF!,3,FALSE),"-")</f>
        <v>#REF!</v>
      </c>
      <c r="C31" s="326"/>
      <c r="D31" s="325" t="str">
        <f t="shared" ca="1" si="4"/>
        <v>-</v>
      </c>
      <c r="E31" s="327" t="e">
        <f ca="1">IF(ISNUMBER(A31),VLOOKUP(A31,#REF!,5,FALSE),"-")</f>
        <v>#REF!</v>
      </c>
      <c r="F31" s="328" t="str">
        <f t="shared" ca="1" si="5"/>
        <v>-</v>
      </c>
      <c r="G31" s="295">
        <v>22</v>
      </c>
      <c r="H31" s="270"/>
      <c r="I31" s="294">
        <v>33.607849147001907</v>
      </c>
      <c r="J31" s="294">
        <v>215.89915931183015</v>
      </c>
      <c r="K31" s="264">
        <v>14519</v>
      </c>
      <c r="L31" s="265"/>
      <c r="M31" s="266">
        <v>23078</v>
      </c>
      <c r="N31" s="267">
        <v>108522.5</v>
      </c>
      <c r="O31" s="329"/>
      <c r="P31" s="311"/>
      <c r="Q31" s="312"/>
      <c r="R31" s="323">
        <v>260</v>
      </c>
      <c r="S31" s="330"/>
      <c r="T31" s="323">
        <v>347</v>
      </c>
      <c r="U31" s="278">
        <f t="shared" ca="1" si="3"/>
        <v>41442</v>
      </c>
      <c r="V31" s="273">
        <f t="shared" ca="1" si="3"/>
        <v>41442</v>
      </c>
      <c r="W31" s="276"/>
      <c r="X31" s="276"/>
      <c r="Y31" s="277"/>
      <c r="Z31" s="276"/>
      <c r="AA31" s="276"/>
      <c r="AB31" s="277"/>
      <c r="AC31" s="276"/>
      <c r="AD31" s="276"/>
      <c r="AE31" s="277"/>
      <c r="AF31" s="276"/>
      <c r="AG31" s="276"/>
      <c r="AH31" s="277"/>
      <c r="AI31" s="276"/>
      <c r="AJ31" s="276"/>
      <c r="AK31" s="277"/>
      <c r="AL31" s="316"/>
      <c r="AM31" s="317"/>
      <c r="AN31" s="318"/>
      <c r="AO31" s="273">
        <f t="shared" ca="1" si="2"/>
        <v>41442</v>
      </c>
    </row>
    <row r="32" spans="1:41" s="105" customFormat="1" ht="24.75" thickBot="1">
      <c r="A32" s="273">
        <f t="shared" ca="1" si="0"/>
        <v>41443</v>
      </c>
      <c r="B32" s="319" t="e">
        <f ca="1">IF(ISNUMBER(A32),VLOOKUP(A32,#REF!,3,FALSE),"-")</f>
        <v>#REF!</v>
      </c>
      <c r="C32" s="331"/>
      <c r="D32" s="319" t="str">
        <f t="shared" ca="1" si="4"/>
        <v>-</v>
      </c>
      <c r="E32" s="321" t="e">
        <f ca="1">IF(ISNUMBER(A32),VLOOKUP(A32,#REF!,5,FALSE),"-")</f>
        <v>#REF!</v>
      </c>
      <c r="F32" s="322" t="str">
        <f t="shared" ca="1" si="5"/>
        <v>-</v>
      </c>
      <c r="G32" s="302">
        <v>14</v>
      </c>
      <c r="H32" s="270"/>
      <c r="I32" s="271">
        <v>21.185411935091011</v>
      </c>
      <c r="J32" s="271">
        <v>237.08457124692114</v>
      </c>
      <c r="K32" s="269">
        <v>45499</v>
      </c>
      <c r="L32" s="303"/>
      <c r="M32" s="304">
        <v>68577</v>
      </c>
      <c r="N32" s="267">
        <v>165514</v>
      </c>
      <c r="O32" s="316"/>
      <c r="P32" s="305"/>
      <c r="Q32" s="318"/>
      <c r="R32" s="317">
        <v>629.5</v>
      </c>
      <c r="S32" s="332"/>
      <c r="T32" s="317">
        <v>976.5</v>
      </c>
      <c r="U32" s="278">
        <f t="shared" ca="1" si="3"/>
        <v>41443</v>
      </c>
      <c r="V32" s="273">
        <f t="shared" ca="1" si="3"/>
        <v>41443</v>
      </c>
      <c r="W32" s="307"/>
      <c r="X32" s="305"/>
      <c r="Y32" s="306"/>
      <c r="Z32" s="305"/>
      <c r="AA32" s="305"/>
      <c r="AB32" s="306"/>
      <c r="AC32" s="305"/>
      <c r="AD32" s="305"/>
      <c r="AE32" s="306"/>
      <c r="AF32" s="305"/>
      <c r="AG32" s="305"/>
      <c r="AH32" s="306"/>
      <c r="AI32" s="305"/>
      <c r="AJ32" s="305"/>
      <c r="AK32" s="306"/>
      <c r="AL32" s="316"/>
      <c r="AM32" s="317"/>
      <c r="AN32" s="318"/>
      <c r="AO32" s="273">
        <f t="shared" ca="1" si="2"/>
        <v>41443</v>
      </c>
    </row>
    <row r="33" spans="1:41" s="335" customFormat="1" ht="25.5" thickTop="1" thickBot="1">
      <c r="A33" s="256">
        <f t="shared" ca="1" si="0"/>
        <v>41444</v>
      </c>
      <c r="B33" s="319" t="e">
        <f ca="1">IF(ISNUMBER(A33),VLOOKUP(A33,#REF!,3,FALSE),"-")</f>
        <v>#REF!</v>
      </c>
      <c r="C33" s="331"/>
      <c r="D33" s="319" t="str">
        <f t="shared" ca="1" si="4"/>
        <v>-</v>
      </c>
      <c r="E33" s="321" t="e">
        <f ca="1">IF(ISNUMBER(A33),VLOOKUP(A33,#REF!,5,FALSE),"-")</f>
        <v>#REF!</v>
      </c>
      <c r="F33" s="322" t="str">
        <f t="shared" ca="1" si="5"/>
        <v>-</v>
      </c>
      <c r="G33" s="302">
        <v>35</v>
      </c>
      <c r="H33" s="270"/>
      <c r="I33" s="271">
        <v>51.240241281674656</v>
      </c>
      <c r="J33" s="271">
        <v>288.32481252859577</v>
      </c>
      <c r="K33" s="269">
        <v>121116</v>
      </c>
      <c r="L33" s="303"/>
      <c r="M33" s="304">
        <v>189693</v>
      </c>
      <c r="N33" s="267">
        <v>230722.5</v>
      </c>
      <c r="O33" s="329"/>
      <c r="P33" s="311"/>
      <c r="Q33" s="312"/>
      <c r="R33" s="317">
        <v>506</v>
      </c>
      <c r="S33" s="332"/>
      <c r="T33" s="317">
        <v>1482.5</v>
      </c>
      <c r="U33" s="281">
        <f t="shared" ca="1" si="3"/>
        <v>41444</v>
      </c>
      <c r="V33" s="256">
        <f t="shared" ca="1" si="3"/>
        <v>41444</v>
      </c>
      <c r="W33" s="313"/>
      <c r="X33" s="314"/>
      <c r="Y33" s="315"/>
      <c r="Z33" s="311"/>
      <c r="AA33" s="311"/>
      <c r="AB33" s="312"/>
      <c r="AC33" s="311"/>
      <c r="AD33" s="311"/>
      <c r="AE33" s="312"/>
      <c r="AF33" s="311"/>
      <c r="AG33" s="311"/>
      <c r="AH33" s="312"/>
      <c r="AI33" s="333"/>
      <c r="AJ33" s="333"/>
      <c r="AK33" s="334"/>
      <c r="AL33" s="313"/>
      <c r="AM33" s="314"/>
      <c r="AN33" s="315"/>
      <c r="AO33" s="256">
        <f t="shared" ca="1" si="2"/>
        <v>41444</v>
      </c>
    </row>
    <row r="34" spans="1:41" s="105" customFormat="1" ht="24.75" thickTop="1">
      <c r="A34" s="273">
        <f t="shared" ca="1" si="0"/>
        <v>41445</v>
      </c>
      <c r="B34" s="319" t="e">
        <f ca="1">IF(ISNUMBER(A34),VLOOKUP(A34,#REF!,3,FALSE),"-")</f>
        <v>#REF!</v>
      </c>
      <c r="C34" s="331"/>
      <c r="D34" s="319" t="str">
        <f t="shared" ca="1" si="4"/>
        <v>-</v>
      </c>
      <c r="E34" s="321" t="e">
        <f ca="1">IF(ISNUMBER(A34),VLOOKUP(A34,#REF!,5,FALSE),"-")</f>
        <v>#REF!</v>
      </c>
      <c r="F34" s="322" t="str">
        <f t="shared" ca="1" si="5"/>
        <v>-</v>
      </c>
      <c r="G34" s="302">
        <v>84</v>
      </c>
      <c r="H34" s="270"/>
      <c r="I34" s="271">
        <v>115.3691541497694</v>
      </c>
      <c r="J34" s="271">
        <v>403.6939666783652</v>
      </c>
      <c r="K34" s="269">
        <v>151519</v>
      </c>
      <c r="L34" s="303"/>
      <c r="M34" s="304">
        <v>341212</v>
      </c>
      <c r="N34" s="267">
        <v>274526</v>
      </c>
      <c r="O34" s="329"/>
      <c r="P34" s="311"/>
      <c r="Q34" s="312"/>
      <c r="R34" s="317">
        <v>200</v>
      </c>
      <c r="S34" s="332"/>
      <c r="T34" s="317">
        <v>1682.5</v>
      </c>
      <c r="U34" s="278">
        <f t="shared" ca="1" si="3"/>
        <v>41445</v>
      </c>
      <c r="V34" s="273">
        <f t="shared" ca="1" si="3"/>
        <v>41445</v>
      </c>
      <c r="W34" s="317">
        <v>0</v>
      </c>
      <c r="X34" s="324"/>
      <c r="Y34" s="336">
        <v>0</v>
      </c>
      <c r="Z34" s="307"/>
      <c r="AA34" s="305"/>
      <c r="AB34" s="306"/>
      <c r="AC34" s="305"/>
      <c r="AD34" s="305"/>
      <c r="AE34" s="306"/>
      <c r="AF34" s="305"/>
      <c r="AG34" s="305"/>
      <c r="AH34" s="306"/>
      <c r="AI34" s="305"/>
      <c r="AJ34" s="305"/>
      <c r="AK34" s="306"/>
      <c r="AL34" s="316">
        <v>0</v>
      </c>
      <c r="AM34" s="337" t="s">
        <v>28</v>
      </c>
      <c r="AN34" s="317">
        <v>0</v>
      </c>
      <c r="AO34" s="273">
        <f t="shared" ca="1" si="2"/>
        <v>41445</v>
      </c>
    </row>
    <row r="35" spans="1:41" s="106" customFormat="1" ht="24">
      <c r="A35" s="273">
        <f t="shared" ca="1" si="0"/>
        <v>41446</v>
      </c>
      <c r="B35" s="319" t="e">
        <f ca="1">IF(ISNUMBER(A35),VLOOKUP(A35,#REF!,3,FALSE),"-")</f>
        <v>#REF!</v>
      </c>
      <c r="C35" s="331"/>
      <c r="D35" s="319" t="str">
        <f ca="1">IF(ISNUMBER(B35),D33+B35,"-")</f>
        <v>-</v>
      </c>
      <c r="E35" s="321" t="e">
        <f ca="1">IF(ISNUMBER(A35),VLOOKUP(A35,#REF!,5,FALSE),"-")</f>
        <v>#REF!</v>
      </c>
      <c r="F35" s="322" t="str">
        <f ca="1">IF(ISNUMBER(E35),F33+E35,"-")</f>
        <v>-</v>
      </c>
      <c r="G35" s="302">
        <v>100</v>
      </c>
      <c r="H35" s="270"/>
      <c r="I35" s="271">
        <v>155.75584461655387</v>
      </c>
      <c r="J35" s="271">
        <v>559.44981129491907</v>
      </c>
      <c r="K35" s="269">
        <v>180463</v>
      </c>
      <c r="L35" s="303"/>
      <c r="M35" s="304">
        <v>521675</v>
      </c>
      <c r="N35" s="267">
        <v>319099.5</v>
      </c>
      <c r="O35" s="329"/>
      <c r="P35" s="311"/>
      <c r="Q35" s="312"/>
      <c r="R35" s="317">
        <v>216</v>
      </c>
      <c r="S35" s="332"/>
      <c r="T35" s="317">
        <v>1898.5</v>
      </c>
      <c r="U35" s="278">
        <f t="shared" ca="1" si="3"/>
        <v>41446</v>
      </c>
      <c r="V35" s="273">
        <f t="shared" ca="1" si="3"/>
        <v>41446</v>
      </c>
      <c r="W35" s="317">
        <v>0</v>
      </c>
      <c r="X35" s="311"/>
      <c r="Y35" s="336">
        <v>0</v>
      </c>
      <c r="Z35" s="307"/>
      <c r="AA35" s="305"/>
      <c r="AB35" s="306"/>
      <c r="AC35" s="305"/>
      <c r="AD35" s="305"/>
      <c r="AE35" s="306"/>
      <c r="AF35" s="305"/>
      <c r="AG35" s="305"/>
      <c r="AH35" s="306"/>
      <c r="AI35" s="305"/>
      <c r="AJ35" s="305"/>
      <c r="AK35" s="306"/>
      <c r="AL35" s="316">
        <v>0</v>
      </c>
      <c r="AM35" s="332"/>
      <c r="AN35" s="317">
        <v>0</v>
      </c>
      <c r="AO35" s="256">
        <f t="shared" ca="1" si="2"/>
        <v>41446</v>
      </c>
    </row>
    <row r="36" spans="1:41" s="105" customFormat="1" ht="24">
      <c r="A36" s="273">
        <f t="shared" ca="1" si="0"/>
        <v>41447</v>
      </c>
      <c r="B36" s="319" t="e">
        <f ca="1">IF(ISNUMBER(A36),VLOOKUP(A36,#REF!,3,FALSE),"-")</f>
        <v>#REF!</v>
      </c>
      <c r="C36" s="331"/>
      <c r="D36" s="319" t="str">
        <f t="shared" ca="1" si="4"/>
        <v>-</v>
      </c>
      <c r="E36" s="321" t="e">
        <f ca="1">IF(ISNUMBER(A36),VLOOKUP(A36,#REF!,5,FALSE),"-")</f>
        <v>#REF!</v>
      </c>
      <c r="F36" s="322" t="str">
        <f t="shared" ca="1" si="5"/>
        <v>-</v>
      </c>
      <c r="G36" s="302">
        <v>63</v>
      </c>
      <c r="H36" s="270"/>
      <c r="I36" s="271">
        <v>89.525538180749038</v>
      </c>
      <c r="J36" s="271">
        <v>648.97534947566805</v>
      </c>
      <c r="K36" s="269">
        <v>208404</v>
      </c>
      <c r="L36" s="303"/>
      <c r="M36" s="304">
        <v>730079</v>
      </c>
      <c r="N36" s="267">
        <v>416411.5</v>
      </c>
      <c r="O36" s="329"/>
      <c r="P36" s="311"/>
      <c r="Q36" s="312"/>
      <c r="R36" s="317">
        <v>100</v>
      </c>
      <c r="S36" s="332"/>
      <c r="T36" s="317">
        <v>1998.5</v>
      </c>
      <c r="U36" s="278">
        <f t="shared" ca="1" si="3"/>
        <v>41447</v>
      </c>
      <c r="V36" s="273">
        <f t="shared" ca="1" si="3"/>
        <v>41447</v>
      </c>
      <c r="W36" s="317">
        <v>0</v>
      </c>
      <c r="X36" s="338"/>
      <c r="Y36" s="318">
        <v>0</v>
      </c>
      <c r="Z36" s="307"/>
      <c r="AA36" s="305"/>
      <c r="AB36" s="306"/>
      <c r="AC36" s="305"/>
      <c r="AD36" s="305"/>
      <c r="AE36" s="306"/>
      <c r="AF36" s="305"/>
      <c r="AG36" s="305"/>
      <c r="AH36" s="306"/>
      <c r="AI36" s="305"/>
      <c r="AJ36" s="305"/>
      <c r="AK36" s="306"/>
      <c r="AL36" s="316">
        <v>0</v>
      </c>
      <c r="AM36" s="332"/>
      <c r="AN36" s="317">
        <v>0</v>
      </c>
      <c r="AO36" s="273">
        <f t="shared" ca="1" si="2"/>
        <v>41447</v>
      </c>
    </row>
    <row r="37" spans="1:41" s="105" customFormat="1" ht="24">
      <c r="A37" s="273">
        <f t="shared" ca="1" si="0"/>
        <v>41448</v>
      </c>
      <c r="B37" s="319" t="e">
        <f ca="1">IF(ISNUMBER(A37),VLOOKUP(A37,#REF!,3,FALSE),"-")</f>
        <v>#REF!</v>
      </c>
      <c r="C37" s="331"/>
      <c r="D37" s="319" t="str">
        <f t="shared" ca="1" si="4"/>
        <v>-</v>
      </c>
      <c r="E37" s="321" t="e">
        <f ca="1">IF(ISNUMBER(A37),VLOOKUP(A37,#REF!,5,FALSE),"-")</f>
        <v>#REF!</v>
      </c>
      <c r="F37" s="322" t="str">
        <f t="shared" ca="1" si="5"/>
        <v>-</v>
      </c>
      <c r="G37" s="302">
        <v>83</v>
      </c>
      <c r="H37" s="270"/>
      <c r="I37" s="271">
        <v>128.82183649742652</v>
      </c>
      <c r="J37" s="271">
        <v>777.79718597309454</v>
      </c>
      <c r="K37" s="269">
        <v>196364</v>
      </c>
      <c r="L37" s="303"/>
      <c r="M37" s="304">
        <v>926443</v>
      </c>
      <c r="N37" s="267">
        <v>499371</v>
      </c>
      <c r="O37" s="316"/>
      <c r="P37" s="305"/>
      <c r="Q37" s="318"/>
      <c r="R37" s="317">
        <v>70</v>
      </c>
      <c r="S37" s="332"/>
      <c r="T37" s="317">
        <v>2068.5</v>
      </c>
      <c r="U37" s="278">
        <f t="shared" ca="1" si="3"/>
        <v>41448</v>
      </c>
      <c r="V37" s="273">
        <f t="shared" ca="1" si="3"/>
        <v>41448</v>
      </c>
      <c r="W37" s="317">
        <v>0</v>
      </c>
      <c r="X37" s="338"/>
      <c r="Y37" s="318">
        <v>0</v>
      </c>
      <c r="Z37" s="307"/>
      <c r="AA37" s="305"/>
      <c r="AB37" s="306"/>
      <c r="AC37" s="307"/>
      <c r="AD37" s="305"/>
      <c r="AE37" s="306"/>
      <c r="AF37" s="305"/>
      <c r="AG37" s="305"/>
      <c r="AH37" s="306"/>
      <c r="AI37" s="305"/>
      <c r="AJ37" s="305"/>
      <c r="AK37" s="306"/>
      <c r="AL37" s="316">
        <v>0</v>
      </c>
      <c r="AM37" s="332"/>
      <c r="AN37" s="317">
        <v>0</v>
      </c>
      <c r="AO37" s="273">
        <f t="shared" ca="1" si="2"/>
        <v>41448</v>
      </c>
    </row>
    <row r="38" spans="1:41" s="106" customFormat="1" ht="24.75" thickBot="1">
      <c r="A38" s="256">
        <f t="shared" ca="1" si="0"/>
        <v>41449</v>
      </c>
      <c r="B38" s="319" t="e">
        <f ca="1">IF(ISNUMBER(A38),VLOOKUP(A38,#REF!,3,FALSE),"-")</f>
        <v>#REF!</v>
      </c>
      <c r="C38" s="331"/>
      <c r="D38" s="319" t="str">
        <f t="shared" ca="1" si="4"/>
        <v>-</v>
      </c>
      <c r="E38" s="321" t="e">
        <f ca="1">IF(ISNUMBER(A38),VLOOKUP(A38,#REF!,5,FALSE),"-")</f>
        <v>#REF!</v>
      </c>
      <c r="F38" s="322" t="str">
        <f t="shared" ca="1" si="5"/>
        <v>-</v>
      </c>
      <c r="G38" s="302">
        <v>118</v>
      </c>
      <c r="H38" s="270"/>
      <c r="I38" s="271">
        <v>157.53613769774284</v>
      </c>
      <c r="J38" s="271">
        <v>935.33332367083744</v>
      </c>
      <c r="K38" s="269">
        <v>132426</v>
      </c>
      <c r="L38" s="303"/>
      <c r="M38" s="304">
        <v>1058869</v>
      </c>
      <c r="N38" s="267">
        <v>585559</v>
      </c>
      <c r="O38" s="316"/>
      <c r="P38" s="305"/>
      <c r="Q38" s="318"/>
      <c r="R38" s="317">
        <v>98</v>
      </c>
      <c r="S38" s="332"/>
      <c r="T38" s="317">
        <v>2166.5</v>
      </c>
      <c r="U38" s="281">
        <f t="shared" ca="1" si="3"/>
        <v>41449</v>
      </c>
      <c r="V38" s="256">
        <f t="shared" ca="1" si="3"/>
        <v>41449</v>
      </c>
      <c r="W38" s="317">
        <v>0</v>
      </c>
      <c r="X38" s="338"/>
      <c r="Y38" s="318">
        <v>0</v>
      </c>
      <c r="Z38" s="329"/>
      <c r="AA38" s="311"/>
      <c r="AB38" s="312"/>
      <c r="AC38" s="329"/>
      <c r="AD38" s="311"/>
      <c r="AE38" s="312"/>
      <c r="AF38" s="311"/>
      <c r="AG38" s="311"/>
      <c r="AH38" s="312"/>
      <c r="AI38" s="311"/>
      <c r="AJ38" s="311"/>
      <c r="AK38" s="312"/>
      <c r="AL38" s="316">
        <v>0</v>
      </c>
      <c r="AM38" s="332"/>
      <c r="AN38" s="317">
        <v>0</v>
      </c>
      <c r="AO38" s="256">
        <f t="shared" ca="1" si="2"/>
        <v>41449</v>
      </c>
    </row>
    <row r="39" spans="1:41" s="106" customFormat="1" ht="25.5" thickTop="1" thickBot="1">
      <c r="A39" s="256">
        <f t="shared" ca="1" si="0"/>
        <v>41450</v>
      </c>
      <c r="B39" s="319" t="e">
        <f ca="1">IF(ISNUMBER(A39),VLOOKUP(A39,#REF!,3,FALSE),"-")</f>
        <v>#REF!</v>
      </c>
      <c r="C39" s="331"/>
      <c r="D39" s="319" t="str">
        <f ca="1">IF(ISNUMBER(B39),D37+B39,"-")</f>
        <v>-</v>
      </c>
      <c r="E39" s="321" t="e">
        <f ca="1">IF(ISNUMBER(A39),VLOOKUP(A39,#REF!,5,FALSE),"-")</f>
        <v>#REF!</v>
      </c>
      <c r="F39" s="322" t="str">
        <f ca="1">IF(ISNUMBER(E39),F37+E39,"-")</f>
        <v>-</v>
      </c>
      <c r="G39" s="302">
        <v>210</v>
      </c>
      <c r="H39" s="270"/>
      <c r="I39" s="271">
        <v>346.78458356648343</v>
      </c>
      <c r="J39" s="271">
        <v>1282.1179072373209</v>
      </c>
      <c r="K39" s="269">
        <v>114316</v>
      </c>
      <c r="L39" s="303"/>
      <c r="M39" s="304">
        <v>1173185</v>
      </c>
      <c r="N39" s="267">
        <v>658259.5</v>
      </c>
      <c r="O39" s="316"/>
      <c r="P39" s="305"/>
      <c r="Q39" s="318"/>
      <c r="R39" s="317">
        <v>112</v>
      </c>
      <c r="S39" s="332"/>
      <c r="T39" s="317">
        <v>2278.5</v>
      </c>
      <c r="U39" s="281">
        <f t="shared" ca="1" si="3"/>
        <v>41450</v>
      </c>
      <c r="V39" s="256">
        <f t="shared" ca="1" si="3"/>
        <v>41450</v>
      </c>
      <c r="W39" s="317">
        <v>0</v>
      </c>
      <c r="X39" s="338"/>
      <c r="Y39" s="318">
        <v>0</v>
      </c>
      <c r="Z39" s="316"/>
      <c r="AA39" s="338"/>
      <c r="AB39" s="318"/>
      <c r="AC39" s="329"/>
      <c r="AD39" s="311"/>
      <c r="AE39" s="312"/>
      <c r="AF39" s="329"/>
      <c r="AG39" s="311"/>
      <c r="AH39" s="312"/>
      <c r="AI39" s="339"/>
      <c r="AJ39" s="340"/>
      <c r="AK39" s="341"/>
      <c r="AL39" s="316">
        <v>0</v>
      </c>
      <c r="AM39" s="332"/>
      <c r="AN39" s="317">
        <v>0</v>
      </c>
      <c r="AO39" s="256">
        <f t="shared" ca="1" si="2"/>
        <v>41450</v>
      </c>
    </row>
    <row r="40" spans="1:41" s="106" customFormat="1" ht="24.75" thickTop="1">
      <c r="A40" s="256">
        <f t="shared" ca="1" si="0"/>
        <v>41451</v>
      </c>
      <c r="B40" s="319" t="e">
        <f ca="1">IF(ISNUMBER(A40),VLOOKUP(A40,#REF!,3,FALSE),"-")</f>
        <v>#REF!</v>
      </c>
      <c r="C40" s="331"/>
      <c r="D40" s="319" t="str">
        <f t="shared" ca="1" si="4"/>
        <v>-</v>
      </c>
      <c r="E40" s="321" t="e">
        <f ca="1">IF(ISNUMBER(A40),VLOOKUP(A40,#REF!,5,FALSE),"-")</f>
        <v>#REF!</v>
      </c>
      <c r="F40" s="322" t="str">
        <f t="shared" ca="1" si="5"/>
        <v>-</v>
      </c>
      <c r="G40" s="302">
        <v>130</v>
      </c>
      <c r="H40" s="270"/>
      <c r="I40" s="271">
        <v>295.11826643848383</v>
      </c>
      <c r="J40" s="271">
        <v>1577.2361736758048</v>
      </c>
      <c r="K40" s="269">
        <v>124954</v>
      </c>
      <c r="L40" s="303"/>
      <c r="M40" s="304">
        <v>1298139</v>
      </c>
      <c r="N40" s="267">
        <v>735359.5</v>
      </c>
      <c r="O40" s="329"/>
      <c r="P40" s="311"/>
      <c r="Q40" s="312"/>
      <c r="R40" s="317">
        <v>610</v>
      </c>
      <c r="S40" s="332"/>
      <c r="T40" s="317">
        <v>2888.5</v>
      </c>
      <c r="U40" s="281">
        <f t="shared" ca="1" si="3"/>
        <v>41451</v>
      </c>
      <c r="V40" s="256">
        <f t="shared" ca="1" si="3"/>
        <v>41451</v>
      </c>
      <c r="W40" s="317">
        <v>0</v>
      </c>
      <c r="X40" s="338"/>
      <c r="Y40" s="318">
        <v>0</v>
      </c>
      <c r="Z40" s="316"/>
      <c r="AA40" s="338"/>
      <c r="AB40" s="318"/>
      <c r="AC40" s="316"/>
      <c r="AD40" s="317"/>
      <c r="AE40" s="318"/>
      <c r="AF40" s="317"/>
      <c r="AG40" s="317"/>
      <c r="AH40" s="317"/>
      <c r="AI40" s="342">
        <v>0</v>
      </c>
      <c r="AJ40" s="311"/>
      <c r="AK40" s="343">
        <f>IF(ISNUMBER(AI40),AK39+AI40,NA())</f>
        <v>0</v>
      </c>
      <c r="AL40" s="316">
        <v>0</v>
      </c>
      <c r="AM40" s="332"/>
      <c r="AN40" s="317">
        <v>0</v>
      </c>
      <c r="AO40" s="256">
        <f t="shared" ca="1" si="2"/>
        <v>41451</v>
      </c>
    </row>
    <row r="41" spans="1:41" s="106" customFormat="1" ht="24">
      <c r="A41" s="256">
        <f t="shared" ca="1" si="0"/>
        <v>41452</v>
      </c>
      <c r="B41" s="319" t="e">
        <f ca="1">IF(ISNUMBER(A41),VLOOKUP(A41,#REF!,3,FALSE),"-")</f>
        <v>#REF!</v>
      </c>
      <c r="C41" s="331"/>
      <c r="D41" s="319" t="str">
        <f t="shared" ca="1" si="4"/>
        <v>-</v>
      </c>
      <c r="E41" s="321" t="e">
        <f ca="1">IF(ISNUMBER(A41),VLOOKUP(A41,#REF!,5,FALSE),"-")</f>
        <v>#REF!</v>
      </c>
      <c r="F41" s="322" t="str">
        <f t="shared" ca="1" si="5"/>
        <v>-</v>
      </c>
      <c r="G41" s="302">
        <v>101</v>
      </c>
      <c r="H41" s="270"/>
      <c r="I41" s="271">
        <v>145.7358307261751</v>
      </c>
      <c r="J41" s="271">
        <v>1722.97200440198</v>
      </c>
      <c r="K41" s="269">
        <v>102461</v>
      </c>
      <c r="L41" s="303"/>
      <c r="M41" s="304">
        <v>1400600</v>
      </c>
      <c r="N41" s="267">
        <v>817521.5</v>
      </c>
      <c r="O41" s="316"/>
      <c r="P41" s="305"/>
      <c r="Q41" s="318"/>
      <c r="R41" s="317">
        <v>8720</v>
      </c>
      <c r="S41" s="332"/>
      <c r="T41" s="317">
        <v>11608.5</v>
      </c>
      <c r="U41" s="281">
        <f t="shared" ca="1" si="3"/>
        <v>41452</v>
      </c>
      <c r="V41" s="256">
        <f t="shared" ca="1" si="3"/>
        <v>41452</v>
      </c>
      <c r="W41" s="317">
        <v>2</v>
      </c>
      <c r="X41" s="338"/>
      <c r="Y41" s="318">
        <v>2</v>
      </c>
      <c r="Z41" s="316"/>
      <c r="AA41" s="338"/>
      <c r="AB41" s="318"/>
      <c r="AC41" s="329"/>
      <c r="AD41" s="311"/>
      <c r="AE41" s="312"/>
      <c r="AF41" s="329"/>
      <c r="AG41" s="311"/>
      <c r="AH41" s="312"/>
      <c r="AI41" s="342">
        <v>0</v>
      </c>
      <c r="AJ41" s="311"/>
      <c r="AK41" s="343">
        <f t="shared" ref="AK41:AK79" si="6">IF(ISNUMBER(AI41),AK40+AI41,NA())</f>
        <v>0</v>
      </c>
      <c r="AL41" s="316">
        <v>0</v>
      </c>
      <c r="AM41" s="332"/>
      <c r="AN41" s="317">
        <v>0</v>
      </c>
      <c r="AO41" s="256">
        <f t="shared" ca="1" si="2"/>
        <v>41452</v>
      </c>
    </row>
    <row r="42" spans="1:41" s="106" customFormat="1" ht="24.75" thickBot="1">
      <c r="A42" s="256">
        <f t="shared" ca="1" si="0"/>
        <v>41453</v>
      </c>
      <c r="B42" s="319" t="e">
        <f ca="1">IF(ISNUMBER(A42),VLOOKUP(A42,#REF!,3,FALSE),"-")</f>
        <v>#REF!</v>
      </c>
      <c r="C42" s="331"/>
      <c r="D42" s="319" t="str">
        <f t="shared" ca="1" si="4"/>
        <v>-</v>
      </c>
      <c r="E42" s="321" t="e">
        <f ca="1">IF(ISNUMBER(A42),VLOOKUP(A42,#REF!,5,FALSE),"-")</f>
        <v>#REF!</v>
      </c>
      <c r="F42" s="322" t="str">
        <f t="shared" ca="1" si="5"/>
        <v>-</v>
      </c>
      <c r="G42" s="302">
        <v>162</v>
      </c>
      <c r="H42" s="270"/>
      <c r="I42" s="271">
        <v>231.85542196605871</v>
      </c>
      <c r="J42" s="271">
        <v>1954.8274263680387</v>
      </c>
      <c r="K42" s="269">
        <v>104489</v>
      </c>
      <c r="L42" s="303"/>
      <c r="M42" s="304">
        <v>1505089</v>
      </c>
      <c r="N42" s="267">
        <v>939953.5</v>
      </c>
      <c r="O42" s="329"/>
      <c r="P42" s="311"/>
      <c r="Q42" s="312"/>
      <c r="R42" s="317">
        <v>17004</v>
      </c>
      <c r="S42" s="332"/>
      <c r="T42" s="317">
        <v>28612.5</v>
      </c>
      <c r="U42" s="281">
        <f t="shared" ca="1" si="3"/>
        <v>41453</v>
      </c>
      <c r="V42" s="256">
        <f t="shared" ca="1" si="3"/>
        <v>41453</v>
      </c>
      <c r="W42" s="317">
        <v>0</v>
      </c>
      <c r="X42" s="338"/>
      <c r="Y42" s="318">
        <v>2</v>
      </c>
      <c r="Z42" s="329"/>
      <c r="AA42" s="311"/>
      <c r="AB42" s="312"/>
      <c r="AC42" s="316"/>
      <c r="AD42" s="317"/>
      <c r="AE42" s="318"/>
      <c r="AF42" s="317"/>
      <c r="AG42" s="317"/>
      <c r="AH42" s="317"/>
      <c r="AI42" s="342">
        <v>0</v>
      </c>
      <c r="AJ42" s="311"/>
      <c r="AK42" s="343">
        <f t="shared" si="6"/>
        <v>0</v>
      </c>
      <c r="AL42" s="316">
        <v>0</v>
      </c>
      <c r="AM42" s="332"/>
      <c r="AN42" s="317">
        <v>0</v>
      </c>
      <c r="AO42" s="256">
        <f t="shared" ca="1" si="2"/>
        <v>41453</v>
      </c>
    </row>
    <row r="43" spans="1:41" ht="25.5" thickTop="1" thickBot="1">
      <c r="A43" s="256">
        <f t="shared" ca="1" si="0"/>
        <v>41454</v>
      </c>
      <c r="B43" s="325" t="e">
        <f ca="1">IF(ISNUMBER(A43),VLOOKUP(A43,#REF!,3,FALSE),"-")</f>
        <v>#REF!</v>
      </c>
      <c r="C43" s="326"/>
      <c r="D43" s="325" t="str">
        <f t="shared" ca="1" si="4"/>
        <v>-</v>
      </c>
      <c r="E43" s="327" t="e">
        <f ca="1">IF(ISNUMBER(A43),VLOOKUP(A43,#REF!,5,FALSE),"-")</f>
        <v>#REF!</v>
      </c>
      <c r="F43" s="328" t="str">
        <f t="shared" ca="1" si="5"/>
        <v>-</v>
      </c>
      <c r="G43" s="295">
        <v>53</v>
      </c>
      <c r="H43" s="270" t="s">
        <v>29</v>
      </c>
      <c r="I43" s="294">
        <v>110.47809015973328</v>
      </c>
      <c r="J43" s="294">
        <v>2065.3055165277719</v>
      </c>
      <c r="K43" s="264">
        <v>140391</v>
      </c>
      <c r="L43" s="265"/>
      <c r="M43" s="266">
        <v>1645480</v>
      </c>
      <c r="N43" s="267">
        <v>1013097.5</v>
      </c>
      <c r="O43" s="344"/>
      <c r="P43" s="276"/>
      <c r="Q43" s="336"/>
      <c r="R43" s="323">
        <v>22749.160399999997</v>
      </c>
      <c r="S43" s="345"/>
      <c r="T43" s="323">
        <v>51361.660399999993</v>
      </c>
      <c r="U43" s="281">
        <f t="shared" ca="1" si="3"/>
        <v>41454</v>
      </c>
      <c r="V43" s="256">
        <f t="shared" ca="1" si="3"/>
        <v>41454</v>
      </c>
      <c r="W43" s="317">
        <v>0</v>
      </c>
      <c r="X43" s="346"/>
      <c r="Y43" s="336">
        <v>2</v>
      </c>
      <c r="Z43" s="313"/>
      <c r="AA43" s="314"/>
      <c r="AB43" s="315"/>
      <c r="AC43" s="316"/>
      <c r="AD43" s="317"/>
      <c r="AE43" s="318"/>
      <c r="AF43" s="317"/>
      <c r="AG43" s="317"/>
      <c r="AH43" s="317"/>
      <c r="AI43" s="347">
        <v>0</v>
      </c>
      <c r="AJ43" s="297"/>
      <c r="AK43" s="348">
        <f t="shared" si="6"/>
        <v>0</v>
      </c>
      <c r="AL43" s="344">
        <v>0</v>
      </c>
      <c r="AM43" s="345"/>
      <c r="AN43" s="323">
        <v>0</v>
      </c>
      <c r="AO43" s="273">
        <f t="shared" ca="1" si="2"/>
        <v>41454</v>
      </c>
    </row>
    <row r="44" spans="1:41" s="106" customFormat="1" ht="25.5" thickTop="1" thickBot="1">
      <c r="A44" s="256">
        <f t="shared" ca="1" si="0"/>
        <v>41455</v>
      </c>
      <c r="B44" s="319" t="e">
        <f ca="1">IF(ISNUMBER(A44),VLOOKUP(A44,#REF!,3,FALSE),"-")</f>
        <v>#REF!</v>
      </c>
      <c r="C44" s="331"/>
      <c r="D44" s="319" t="str">
        <f t="shared" ca="1" si="4"/>
        <v>-</v>
      </c>
      <c r="E44" s="321" t="e">
        <f ca="1">IF(ISNUMBER(A44),VLOOKUP(A44,#REF!,5,FALSE),"-")</f>
        <v>#REF!</v>
      </c>
      <c r="F44" s="322" t="str">
        <f t="shared" ca="1" si="5"/>
        <v>-</v>
      </c>
      <c r="G44" s="302">
        <v>87</v>
      </c>
      <c r="H44" s="270" t="s">
        <v>30</v>
      </c>
      <c r="I44" s="271">
        <v>253.18679737036604</v>
      </c>
      <c r="J44" s="271">
        <v>2318.492313898138</v>
      </c>
      <c r="K44" s="269">
        <v>143533</v>
      </c>
      <c r="L44" s="303"/>
      <c r="M44" s="304">
        <v>1789013</v>
      </c>
      <c r="N44" s="267">
        <v>1081541</v>
      </c>
      <c r="O44" s="329"/>
      <c r="P44" s="311"/>
      <c r="Q44" s="312"/>
      <c r="R44" s="317">
        <v>28588</v>
      </c>
      <c r="S44" s="332"/>
      <c r="T44" s="317">
        <v>79949.660399999993</v>
      </c>
      <c r="U44" s="281">
        <f t="shared" ca="1" si="3"/>
        <v>41455</v>
      </c>
      <c r="V44" s="256">
        <f t="shared" ca="1" si="3"/>
        <v>41455</v>
      </c>
      <c r="W44" s="317">
        <v>2</v>
      </c>
      <c r="X44" s="338"/>
      <c r="Y44" s="318">
        <v>4</v>
      </c>
      <c r="Z44" s="317">
        <v>0</v>
      </c>
      <c r="AA44" s="324"/>
      <c r="AB44" s="318">
        <v>0</v>
      </c>
      <c r="AC44" s="329"/>
      <c r="AD44" s="311"/>
      <c r="AE44" s="312"/>
      <c r="AF44" s="329"/>
      <c r="AG44" s="311"/>
      <c r="AH44" s="312"/>
      <c r="AI44" s="342">
        <v>0</v>
      </c>
      <c r="AJ44" s="311"/>
      <c r="AK44" s="343">
        <f t="shared" si="6"/>
        <v>0</v>
      </c>
      <c r="AL44" s="316">
        <v>0</v>
      </c>
      <c r="AM44" s="332"/>
      <c r="AN44" s="317">
        <v>0</v>
      </c>
      <c r="AO44" s="256">
        <f t="shared" ca="1" si="2"/>
        <v>41455</v>
      </c>
    </row>
    <row r="45" spans="1:41" s="106" customFormat="1" ht="25.5" thickTop="1" thickBot="1">
      <c r="A45" s="256">
        <f t="shared" ca="1" si="0"/>
        <v>41456</v>
      </c>
      <c r="B45" s="319" t="e">
        <f ca="1">IF(ISNUMBER(A45),VLOOKUP(A45,#REF!,3,FALSE),"-")</f>
        <v>#REF!</v>
      </c>
      <c r="C45" s="331"/>
      <c r="D45" s="319" t="str">
        <f t="shared" ca="1" si="4"/>
        <v>-</v>
      </c>
      <c r="E45" s="321" t="e">
        <f ca="1">IF(ISNUMBER(A45),VLOOKUP(A45,#REF!,5,FALSE),"-")</f>
        <v>#REF!</v>
      </c>
      <c r="F45" s="322" t="str">
        <f t="shared" ca="1" si="5"/>
        <v>-</v>
      </c>
      <c r="G45" s="302">
        <v>144</v>
      </c>
      <c r="H45" s="270" t="s">
        <v>31</v>
      </c>
      <c r="I45" s="271">
        <v>810.0580920341223</v>
      </c>
      <c r="J45" s="271">
        <v>3128.5504059322602</v>
      </c>
      <c r="K45" s="269">
        <v>127097</v>
      </c>
      <c r="L45" s="303"/>
      <c r="M45" s="304">
        <v>1916110</v>
      </c>
      <c r="N45" s="267">
        <v>1153337.5</v>
      </c>
      <c r="O45" s="313"/>
      <c r="P45" s="314"/>
      <c r="Q45" s="315"/>
      <c r="R45" s="317">
        <v>34812</v>
      </c>
      <c r="S45" s="332"/>
      <c r="T45" s="317">
        <v>114761.66039999999</v>
      </c>
      <c r="U45" s="278">
        <f t="shared" ref="U45:V60" ca="1" si="7">DATE(YEAR(TODAY()),MONTH(U44),DAY(U44)+1)</f>
        <v>41456</v>
      </c>
      <c r="V45" s="273">
        <f t="shared" ca="1" si="7"/>
        <v>41456</v>
      </c>
      <c r="W45" s="317">
        <v>1</v>
      </c>
      <c r="X45" s="338"/>
      <c r="Y45" s="318">
        <v>5</v>
      </c>
      <c r="Z45" s="317">
        <v>0</v>
      </c>
      <c r="AA45" s="338"/>
      <c r="AB45" s="318">
        <v>0</v>
      </c>
      <c r="AC45" s="316"/>
      <c r="AD45" s="317"/>
      <c r="AE45" s="318"/>
      <c r="AF45" s="317"/>
      <c r="AG45" s="317"/>
      <c r="AH45" s="317"/>
      <c r="AI45" s="342">
        <v>0</v>
      </c>
      <c r="AJ45" s="311"/>
      <c r="AK45" s="343">
        <f t="shared" si="6"/>
        <v>0</v>
      </c>
      <c r="AL45" s="316">
        <v>0</v>
      </c>
      <c r="AM45" s="332"/>
      <c r="AN45" s="317">
        <v>0</v>
      </c>
      <c r="AO45" s="256">
        <f t="shared" ca="1" si="2"/>
        <v>41456</v>
      </c>
    </row>
    <row r="46" spans="1:41" s="106" customFormat="1" ht="24.75" thickTop="1">
      <c r="A46" s="256">
        <f t="shared" ca="1" si="0"/>
        <v>41457</v>
      </c>
      <c r="B46" s="319" t="e">
        <f ca="1">IF(ISNUMBER(A46),VLOOKUP(A46,#REF!,3,FALSE),"-")</f>
        <v>#REF!</v>
      </c>
      <c r="C46" s="331"/>
      <c r="D46" s="319" t="str">
        <f t="shared" ca="1" si="4"/>
        <v>-</v>
      </c>
      <c r="E46" s="321" t="e">
        <f ca="1">IF(ISNUMBER(A46),VLOOKUP(A46,#REF!,5,FALSE),"-")</f>
        <v>#REF!</v>
      </c>
      <c r="F46" s="322" t="str">
        <f t="shared" ca="1" si="5"/>
        <v>-</v>
      </c>
      <c r="G46" s="302">
        <v>85</v>
      </c>
      <c r="H46" s="270" t="s">
        <v>30</v>
      </c>
      <c r="I46" s="271">
        <v>180.09736050172418</v>
      </c>
      <c r="J46" s="271">
        <v>3308.6477664339845</v>
      </c>
      <c r="K46" s="269">
        <v>100805</v>
      </c>
      <c r="L46" s="303"/>
      <c r="M46" s="304">
        <v>2016915</v>
      </c>
      <c r="N46" s="267">
        <v>1242422</v>
      </c>
      <c r="O46" s="317">
        <v>3082</v>
      </c>
      <c r="P46" s="349"/>
      <c r="Q46" s="318">
        <v>3082</v>
      </c>
      <c r="R46" s="317">
        <v>35300</v>
      </c>
      <c r="S46" s="332"/>
      <c r="T46" s="317">
        <v>150061.66039999999</v>
      </c>
      <c r="U46" s="281">
        <f t="shared" ca="1" si="7"/>
        <v>41457</v>
      </c>
      <c r="V46" s="256">
        <f t="shared" ca="1" si="7"/>
        <v>41457</v>
      </c>
      <c r="W46" s="317">
        <v>288</v>
      </c>
      <c r="X46" s="338"/>
      <c r="Y46" s="318">
        <v>293</v>
      </c>
      <c r="Z46" s="317">
        <v>0</v>
      </c>
      <c r="AA46" s="338"/>
      <c r="AB46" s="318">
        <v>0</v>
      </c>
      <c r="AC46" s="316"/>
      <c r="AD46" s="317"/>
      <c r="AE46" s="318"/>
      <c r="AF46" s="317"/>
      <c r="AG46" s="317"/>
      <c r="AH46" s="317"/>
      <c r="AI46" s="342">
        <v>0</v>
      </c>
      <c r="AJ46" s="311"/>
      <c r="AK46" s="343">
        <f t="shared" si="6"/>
        <v>0</v>
      </c>
      <c r="AL46" s="316">
        <v>0</v>
      </c>
      <c r="AM46" s="332"/>
      <c r="AN46" s="317">
        <v>0</v>
      </c>
      <c r="AO46" s="256">
        <f t="shared" ca="1" si="2"/>
        <v>41457</v>
      </c>
    </row>
    <row r="47" spans="1:41" s="106" customFormat="1" ht="24">
      <c r="A47" s="256">
        <f t="shared" ca="1" si="0"/>
        <v>41458</v>
      </c>
      <c r="B47" s="319" t="e">
        <f ca="1">IF(ISNUMBER(A47),VLOOKUP(A47,#REF!,3,FALSE),"-")</f>
        <v>#REF!</v>
      </c>
      <c r="C47" s="331"/>
      <c r="D47" s="319" t="str">
        <f ca="1">IF(ISNUMBER(B47),D45+B47,"-")</f>
        <v>-</v>
      </c>
      <c r="E47" s="321" t="e">
        <f ca="1">IF(ISNUMBER(A47),VLOOKUP(A47,#REF!,5,FALSE),"-")</f>
        <v>#REF!</v>
      </c>
      <c r="F47" s="322" t="str">
        <f ca="1">IF(ISNUMBER(E47),F45+E47,"-")</f>
        <v>-</v>
      </c>
      <c r="G47" s="302">
        <v>40</v>
      </c>
      <c r="H47" s="270" t="s">
        <v>30</v>
      </c>
      <c r="I47" s="271">
        <v>91.499462943071961</v>
      </c>
      <c r="J47" s="271">
        <v>3400.1472293770566</v>
      </c>
      <c r="K47" s="269">
        <v>104918</v>
      </c>
      <c r="L47" s="303"/>
      <c r="M47" s="304">
        <v>2121833</v>
      </c>
      <c r="N47" s="267">
        <v>1353774</v>
      </c>
      <c r="O47" s="317">
        <v>1988</v>
      </c>
      <c r="P47" s="311"/>
      <c r="Q47" s="318">
        <v>5070</v>
      </c>
      <c r="R47" s="317">
        <v>20480</v>
      </c>
      <c r="S47" s="332"/>
      <c r="T47" s="317">
        <v>170541.66039999999</v>
      </c>
      <c r="U47" s="278">
        <f t="shared" ca="1" si="7"/>
        <v>41458</v>
      </c>
      <c r="V47" s="273">
        <f t="shared" ca="1" si="7"/>
        <v>41458</v>
      </c>
      <c r="W47" s="317">
        <v>1444</v>
      </c>
      <c r="X47" s="338"/>
      <c r="Y47" s="318">
        <v>1737</v>
      </c>
      <c r="Z47" s="317">
        <v>0</v>
      </c>
      <c r="AA47" s="338"/>
      <c r="AB47" s="318">
        <v>0</v>
      </c>
      <c r="AC47" s="316"/>
      <c r="AD47" s="317"/>
      <c r="AE47" s="318"/>
      <c r="AF47" s="317"/>
      <c r="AG47" s="317"/>
      <c r="AH47" s="317"/>
      <c r="AI47" s="342">
        <v>0</v>
      </c>
      <c r="AJ47" s="311"/>
      <c r="AK47" s="343">
        <f t="shared" si="6"/>
        <v>0</v>
      </c>
      <c r="AL47" s="316">
        <v>0</v>
      </c>
      <c r="AM47" s="332"/>
      <c r="AN47" s="317">
        <v>0</v>
      </c>
      <c r="AO47" s="256">
        <f t="shared" ca="1" si="2"/>
        <v>41458</v>
      </c>
    </row>
    <row r="48" spans="1:41" s="106" customFormat="1" ht="24">
      <c r="A48" s="256">
        <f t="shared" ca="1" si="0"/>
        <v>41459</v>
      </c>
      <c r="B48" s="319" t="e">
        <f ca="1">IF(ISNUMBER(A48),VLOOKUP(A48,#REF!,3,FALSE),"-")</f>
        <v>#REF!</v>
      </c>
      <c r="C48" s="331"/>
      <c r="D48" s="319" t="str">
        <f t="shared" ca="1" si="4"/>
        <v>-</v>
      </c>
      <c r="E48" s="321" t="e">
        <f ca="1">IF(ISNUMBER(A48),VLOOKUP(A48,#REF!,5,FALSE),"-")</f>
        <v>#REF!</v>
      </c>
      <c r="F48" s="322" t="str">
        <f t="shared" ca="1" si="5"/>
        <v>-</v>
      </c>
      <c r="G48" s="302">
        <v>71</v>
      </c>
      <c r="H48" s="270" t="s">
        <v>30</v>
      </c>
      <c r="I48" s="271">
        <v>162.39137373955418</v>
      </c>
      <c r="J48" s="271">
        <v>3562.5386031166108</v>
      </c>
      <c r="K48" s="269">
        <v>111699</v>
      </c>
      <c r="L48" s="303"/>
      <c r="M48" s="304">
        <v>2233532</v>
      </c>
      <c r="N48" s="267">
        <v>1410346.5</v>
      </c>
      <c r="O48" s="317">
        <v>6132</v>
      </c>
      <c r="P48" s="305"/>
      <c r="Q48" s="318">
        <v>11202</v>
      </c>
      <c r="R48" s="317">
        <v>19853</v>
      </c>
      <c r="S48" s="332"/>
      <c r="T48" s="317">
        <v>190394.66039999999</v>
      </c>
      <c r="U48" s="278">
        <f t="shared" ca="1" si="7"/>
        <v>41459</v>
      </c>
      <c r="V48" s="273">
        <f t="shared" ca="1" si="7"/>
        <v>41459</v>
      </c>
      <c r="W48" s="317">
        <v>2519</v>
      </c>
      <c r="X48" s="338"/>
      <c r="Y48" s="318">
        <v>4256</v>
      </c>
      <c r="Z48" s="317">
        <v>0</v>
      </c>
      <c r="AA48" s="338"/>
      <c r="AB48" s="318">
        <v>0</v>
      </c>
      <c r="AC48" s="316"/>
      <c r="AD48" s="317"/>
      <c r="AE48" s="318"/>
      <c r="AF48" s="317"/>
      <c r="AG48" s="317"/>
      <c r="AH48" s="317"/>
      <c r="AI48" s="317">
        <v>0</v>
      </c>
      <c r="AJ48" s="305"/>
      <c r="AK48" s="318">
        <f t="shared" si="6"/>
        <v>0</v>
      </c>
      <c r="AL48" s="316">
        <v>1.85</v>
      </c>
      <c r="AM48" s="332"/>
      <c r="AN48" s="317">
        <v>1.85</v>
      </c>
      <c r="AO48" s="256">
        <f t="shared" ca="1" si="2"/>
        <v>41459</v>
      </c>
    </row>
    <row r="49" spans="1:41" s="106" customFormat="1" ht="24">
      <c r="A49" s="256">
        <f t="shared" ca="1" si="0"/>
        <v>41460</v>
      </c>
      <c r="B49" s="319" t="e">
        <f ca="1">IF(ISNUMBER(A49),VLOOKUP(A49,#REF!,3,FALSE),"-")</f>
        <v>#REF!</v>
      </c>
      <c r="C49" s="331"/>
      <c r="D49" s="319" t="str">
        <f t="shared" ca="1" si="4"/>
        <v>-</v>
      </c>
      <c r="E49" s="321" t="e">
        <f ca="1">IF(ISNUMBER(A49),VLOOKUP(A49,#REF!,5,FALSE),"-")</f>
        <v>#REF!</v>
      </c>
      <c r="F49" s="322" t="str">
        <f t="shared" ca="1" si="5"/>
        <v>-</v>
      </c>
      <c r="G49" s="302">
        <v>42</v>
      </c>
      <c r="H49" s="270" t="s">
        <v>30</v>
      </c>
      <c r="I49" s="271">
        <v>195.18138593352791</v>
      </c>
      <c r="J49" s="271">
        <v>3757.7199890501388</v>
      </c>
      <c r="K49" s="269">
        <v>96586</v>
      </c>
      <c r="L49" s="303"/>
      <c r="M49" s="304">
        <v>2330118</v>
      </c>
      <c r="N49" s="267">
        <v>1482102</v>
      </c>
      <c r="O49" s="317">
        <v>3444</v>
      </c>
      <c r="P49" s="305"/>
      <c r="Q49" s="318">
        <v>14646</v>
      </c>
      <c r="R49" s="317">
        <v>28196</v>
      </c>
      <c r="S49" s="332"/>
      <c r="T49" s="317">
        <v>218590.66039999999</v>
      </c>
      <c r="U49" s="281">
        <f t="shared" ca="1" si="7"/>
        <v>41460</v>
      </c>
      <c r="V49" s="256">
        <f t="shared" ca="1" si="7"/>
        <v>41460</v>
      </c>
      <c r="W49" s="317">
        <v>5534</v>
      </c>
      <c r="X49" s="338"/>
      <c r="Y49" s="318">
        <v>9790</v>
      </c>
      <c r="Z49" s="317">
        <v>0</v>
      </c>
      <c r="AA49" s="338"/>
      <c r="AB49" s="318">
        <v>0</v>
      </c>
      <c r="AC49" s="316"/>
      <c r="AD49" s="317"/>
      <c r="AE49" s="318"/>
      <c r="AF49" s="317"/>
      <c r="AG49" s="317"/>
      <c r="AH49" s="317"/>
      <c r="AI49" s="342">
        <v>0</v>
      </c>
      <c r="AJ49" s="311"/>
      <c r="AK49" s="343">
        <f t="shared" si="6"/>
        <v>0</v>
      </c>
      <c r="AL49" s="316">
        <v>0</v>
      </c>
      <c r="AM49" s="332"/>
      <c r="AN49" s="317">
        <v>1.85</v>
      </c>
      <c r="AO49" s="256">
        <f t="shared" ca="1" si="2"/>
        <v>41460</v>
      </c>
    </row>
    <row r="50" spans="1:41" s="105" customFormat="1" ht="24">
      <c r="A50" s="273">
        <f t="shared" ca="1" si="0"/>
        <v>41461</v>
      </c>
      <c r="B50" s="319" t="e">
        <f ca="1">IF(ISNUMBER(A50),VLOOKUP(A50,#REF!,3,FALSE),"-")</f>
        <v>#REF!</v>
      </c>
      <c r="C50" s="331"/>
      <c r="D50" s="319" t="str">
        <f t="shared" ca="1" si="4"/>
        <v>-</v>
      </c>
      <c r="E50" s="321" t="e">
        <f ca="1">IF(ISNUMBER(A50),VLOOKUP(A50,#REF!,5,FALSE),"-")</f>
        <v>#REF!</v>
      </c>
      <c r="F50" s="322" t="str">
        <f t="shared" ca="1" si="5"/>
        <v>-</v>
      </c>
      <c r="G50" s="302">
        <v>58</v>
      </c>
      <c r="H50" s="270" t="s">
        <v>30</v>
      </c>
      <c r="I50" s="271">
        <v>217.52481814291826</v>
      </c>
      <c r="J50" s="271">
        <v>3975.2448071930571</v>
      </c>
      <c r="K50" s="269">
        <v>61509</v>
      </c>
      <c r="L50" s="303"/>
      <c r="M50" s="304">
        <v>2391627</v>
      </c>
      <c r="N50" s="267">
        <v>1557585</v>
      </c>
      <c r="O50" s="317">
        <v>4841</v>
      </c>
      <c r="P50" s="305"/>
      <c r="Q50" s="318">
        <v>19487</v>
      </c>
      <c r="R50" s="317">
        <v>28626</v>
      </c>
      <c r="S50" s="332"/>
      <c r="T50" s="317">
        <v>247216.66039999999</v>
      </c>
      <c r="U50" s="278">
        <f t="shared" ca="1" si="7"/>
        <v>41461</v>
      </c>
      <c r="V50" s="273">
        <f t="shared" ca="1" si="7"/>
        <v>41461</v>
      </c>
      <c r="W50" s="317">
        <v>4661</v>
      </c>
      <c r="X50" s="338"/>
      <c r="Y50" s="318">
        <v>14451</v>
      </c>
      <c r="Z50" s="317">
        <v>0</v>
      </c>
      <c r="AA50" s="338"/>
      <c r="AB50" s="318">
        <v>0</v>
      </c>
      <c r="AC50" s="316"/>
      <c r="AD50" s="317"/>
      <c r="AE50" s="318"/>
      <c r="AF50" s="317"/>
      <c r="AG50" s="317"/>
      <c r="AH50" s="317"/>
      <c r="AI50" s="317">
        <v>0</v>
      </c>
      <c r="AJ50" s="305"/>
      <c r="AK50" s="318">
        <f t="shared" si="6"/>
        <v>0</v>
      </c>
      <c r="AL50" s="316">
        <v>5.54</v>
      </c>
      <c r="AM50" s="332"/>
      <c r="AN50" s="317">
        <v>7.3900000000000006</v>
      </c>
      <c r="AO50" s="273">
        <f t="shared" ca="1" si="2"/>
        <v>41461</v>
      </c>
    </row>
    <row r="51" spans="1:41" s="106" customFormat="1" ht="24.75" thickBot="1">
      <c r="A51" s="256">
        <f t="shared" ca="1" si="0"/>
        <v>41462</v>
      </c>
      <c r="B51" s="319" t="e">
        <f ca="1">IF(ISNUMBER(A51),VLOOKUP(A51,#REF!,3,FALSE),"-")</f>
        <v>#REF!</v>
      </c>
      <c r="C51" s="331"/>
      <c r="D51" s="319" t="str">
        <f t="shared" ca="1" si="4"/>
        <v>-</v>
      </c>
      <c r="E51" s="321" t="e">
        <f ca="1">IF(ISNUMBER(A51),VLOOKUP(A51,#REF!,5,FALSE),"-")</f>
        <v>#REF!</v>
      </c>
      <c r="F51" s="322" t="str">
        <f t="shared" ca="1" si="5"/>
        <v>-</v>
      </c>
      <c r="G51" s="302">
        <v>7</v>
      </c>
      <c r="H51" s="270" t="s">
        <v>58</v>
      </c>
      <c r="I51" s="271">
        <v>21</v>
      </c>
      <c r="J51" s="271">
        <v>3996.2448071930571</v>
      </c>
      <c r="K51" s="269">
        <v>56651</v>
      </c>
      <c r="L51" s="303"/>
      <c r="M51" s="304">
        <v>2448278</v>
      </c>
      <c r="N51" s="267">
        <v>1598597</v>
      </c>
      <c r="O51" s="317">
        <v>7385</v>
      </c>
      <c r="P51" s="305"/>
      <c r="Q51" s="318">
        <v>26872</v>
      </c>
      <c r="R51" s="317">
        <v>35154</v>
      </c>
      <c r="S51" s="332"/>
      <c r="T51" s="317">
        <v>282370.66039999999</v>
      </c>
      <c r="U51" s="278">
        <f t="shared" ca="1" si="7"/>
        <v>41462</v>
      </c>
      <c r="V51" s="273">
        <f t="shared" ca="1" si="7"/>
        <v>41462</v>
      </c>
      <c r="W51" s="317">
        <v>7316</v>
      </c>
      <c r="X51" s="338"/>
      <c r="Y51" s="318">
        <v>21767</v>
      </c>
      <c r="Z51" s="317">
        <v>0</v>
      </c>
      <c r="AA51" s="338"/>
      <c r="AB51" s="318">
        <v>0</v>
      </c>
      <c r="AC51" s="329"/>
      <c r="AD51" s="311"/>
      <c r="AE51" s="312"/>
      <c r="AF51" s="329"/>
      <c r="AG51" s="311"/>
      <c r="AH51" s="312"/>
      <c r="AI51" s="342">
        <v>0</v>
      </c>
      <c r="AJ51" s="311"/>
      <c r="AK51" s="343">
        <f t="shared" si="6"/>
        <v>0</v>
      </c>
      <c r="AL51" s="316">
        <v>12.92</v>
      </c>
      <c r="AM51" s="332"/>
      <c r="AN51" s="317">
        <v>20.310000000000002</v>
      </c>
      <c r="AO51" s="256">
        <f t="shared" ca="1" si="2"/>
        <v>41462</v>
      </c>
    </row>
    <row r="52" spans="1:41" s="106" customFormat="1" ht="25.5" thickTop="1" thickBot="1">
      <c r="A52" s="256">
        <f t="shared" ca="1" si="0"/>
        <v>41463</v>
      </c>
      <c r="B52" s="319" t="e">
        <f ca="1">IF(ISNUMBER(A52),VLOOKUP(A52,#REF!,3,FALSE),"-")</f>
        <v>#REF!</v>
      </c>
      <c r="C52" s="331"/>
      <c r="D52" s="319" t="str">
        <f t="shared" ca="1" si="4"/>
        <v>-</v>
      </c>
      <c r="E52" s="321" t="e">
        <f ca="1">IF(ISNUMBER(A52),VLOOKUP(A52,#REF!,5,FALSE),"-")</f>
        <v>#REF!</v>
      </c>
      <c r="F52" s="322" t="str">
        <f t="shared" ca="1" si="5"/>
        <v>-</v>
      </c>
      <c r="G52" s="302">
        <v>71</v>
      </c>
      <c r="H52" s="270"/>
      <c r="I52" s="271">
        <v>126.70862193005966</v>
      </c>
      <c r="J52" s="271">
        <v>4122.9534291231166</v>
      </c>
      <c r="K52" s="269">
        <v>39856</v>
      </c>
      <c r="L52" s="303"/>
      <c r="M52" s="304">
        <v>2488134</v>
      </c>
      <c r="N52" s="267">
        <v>1632764.5</v>
      </c>
      <c r="O52" s="317">
        <v>4760</v>
      </c>
      <c r="P52" s="305"/>
      <c r="Q52" s="318">
        <v>31632</v>
      </c>
      <c r="R52" s="317">
        <v>33370</v>
      </c>
      <c r="S52" s="332"/>
      <c r="T52" s="317">
        <v>315740.66039999999</v>
      </c>
      <c r="U52" s="278">
        <f t="shared" ca="1" si="7"/>
        <v>41463</v>
      </c>
      <c r="V52" s="273">
        <f t="shared" ca="1" si="7"/>
        <v>41463</v>
      </c>
      <c r="W52" s="317">
        <v>5834</v>
      </c>
      <c r="X52" s="338"/>
      <c r="Y52" s="318">
        <v>27601</v>
      </c>
      <c r="Z52" s="317">
        <v>0</v>
      </c>
      <c r="AA52" s="338"/>
      <c r="AB52" s="318">
        <v>0</v>
      </c>
      <c r="AC52" s="313"/>
      <c r="AD52" s="314"/>
      <c r="AE52" s="315"/>
      <c r="AF52" s="313"/>
      <c r="AG52" s="314"/>
      <c r="AH52" s="315"/>
      <c r="AI52" s="342">
        <v>0</v>
      </c>
      <c r="AJ52" s="311"/>
      <c r="AK52" s="343">
        <f t="shared" si="6"/>
        <v>0</v>
      </c>
      <c r="AL52" s="316">
        <v>22.15</v>
      </c>
      <c r="AM52" s="332"/>
      <c r="AN52" s="317">
        <v>42.46</v>
      </c>
      <c r="AO52" s="256">
        <f t="shared" ca="1" si="2"/>
        <v>41463</v>
      </c>
    </row>
    <row r="53" spans="1:41" s="106" customFormat="1" ht="25.5" thickTop="1" thickBot="1">
      <c r="A53" s="256">
        <f t="shared" ca="1" si="0"/>
        <v>41464</v>
      </c>
      <c r="B53" s="319" t="e">
        <f ca="1">IF(ISNUMBER(A53),VLOOKUP(A53,#REF!,3,FALSE),"-")</f>
        <v>#REF!</v>
      </c>
      <c r="C53" s="331"/>
      <c r="D53" s="319" t="str">
        <f ca="1">IF(ISNUMBER(B53),D50+B53,"-")</f>
        <v>-</v>
      </c>
      <c r="E53" s="321" t="e">
        <f ca="1">IF(ISNUMBER(A53),VLOOKUP(A53,#REF!,5,FALSE),"-")</f>
        <v>#REF!</v>
      </c>
      <c r="F53" s="322" t="str">
        <f ca="1">IF(ISNUMBER(E53),F50+E53,"-")</f>
        <v>-</v>
      </c>
      <c r="G53" s="302">
        <v>48</v>
      </c>
      <c r="H53" s="270"/>
      <c r="I53" s="271">
        <v>79.670454545454547</v>
      </c>
      <c r="J53" s="271">
        <v>4202.6238836685716</v>
      </c>
      <c r="K53" s="269">
        <v>29360</v>
      </c>
      <c r="L53" s="303"/>
      <c r="M53" s="304">
        <v>2517494</v>
      </c>
      <c r="N53" s="267">
        <v>1667643.5</v>
      </c>
      <c r="O53" s="317">
        <v>2582</v>
      </c>
      <c r="P53" s="305"/>
      <c r="Q53" s="318">
        <v>34214</v>
      </c>
      <c r="R53" s="317">
        <v>36944</v>
      </c>
      <c r="S53" s="332"/>
      <c r="T53" s="317">
        <v>352684.66039999999</v>
      </c>
      <c r="U53" s="281">
        <f t="shared" ca="1" si="7"/>
        <v>41464</v>
      </c>
      <c r="V53" s="256">
        <f t="shared" ca="1" si="7"/>
        <v>41464</v>
      </c>
      <c r="W53" s="317">
        <v>3562</v>
      </c>
      <c r="X53" s="338"/>
      <c r="Y53" s="318">
        <v>31163</v>
      </c>
      <c r="Z53" s="317">
        <v>48</v>
      </c>
      <c r="AA53" s="338"/>
      <c r="AB53" s="318">
        <v>48</v>
      </c>
      <c r="AC53" s="317">
        <v>0</v>
      </c>
      <c r="AD53" s="324"/>
      <c r="AE53" s="318">
        <v>0</v>
      </c>
      <c r="AF53" s="323">
        <v>0</v>
      </c>
      <c r="AG53" s="323"/>
      <c r="AH53" s="323">
        <v>0</v>
      </c>
      <c r="AI53" s="342">
        <v>0</v>
      </c>
      <c r="AJ53" s="311"/>
      <c r="AK53" s="343">
        <f t="shared" si="6"/>
        <v>0</v>
      </c>
      <c r="AL53" s="316">
        <v>44.31</v>
      </c>
      <c r="AM53" s="332"/>
      <c r="AN53" s="317">
        <v>86.77000000000001</v>
      </c>
      <c r="AO53" s="256">
        <f t="shared" ca="1" si="2"/>
        <v>41464</v>
      </c>
    </row>
    <row r="54" spans="1:41" s="106" customFormat="1" ht="25.5" thickTop="1" thickBot="1">
      <c r="A54" s="256">
        <f t="shared" ca="1" si="0"/>
        <v>41465</v>
      </c>
      <c r="B54" s="350"/>
      <c r="C54" s="350"/>
      <c r="D54" s="350"/>
      <c r="E54" s="350"/>
      <c r="F54" s="351"/>
      <c r="G54" s="302">
        <v>106</v>
      </c>
      <c r="H54" s="270"/>
      <c r="I54" s="271">
        <v>182.0913114892883</v>
      </c>
      <c r="J54" s="271">
        <v>4384.7151951578599</v>
      </c>
      <c r="K54" s="269">
        <v>26494</v>
      </c>
      <c r="L54" s="303"/>
      <c r="M54" s="304">
        <v>2543988</v>
      </c>
      <c r="N54" s="267">
        <v>1698785</v>
      </c>
      <c r="O54" s="317">
        <v>6777</v>
      </c>
      <c r="P54" s="305"/>
      <c r="Q54" s="318">
        <v>40991</v>
      </c>
      <c r="R54" s="317">
        <v>47822</v>
      </c>
      <c r="S54" s="332"/>
      <c r="T54" s="317">
        <v>400506.66039999999</v>
      </c>
      <c r="U54" s="278">
        <f t="shared" ca="1" si="7"/>
        <v>41465</v>
      </c>
      <c r="V54" s="273">
        <f t="shared" ca="1" si="7"/>
        <v>41465</v>
      </c>
      <c r="W54" s="317">
        <v>6163</v>
      </c>
      <c r="X54" s="338"/>
      <c r="Y54" s="318">
        <v>37326</v>
      </c>
      <c r="Z54" s="352">
        <v>0</v>
      </c>
      <c r="AA54" s="132" t="s">
        <v>32</v>
      </c>
      <c r="AB54" s="318">
        <v>48</v>
      </c>
      <c r="AC54" s="317">
        <v>0</v>
      </c>
      <c r="AD54" s="317"/>
      <c r="AE54" s="318">
        <v>0</v>
      </c>
      <c r="AF54" s="317">
        <v>0</v>
      </c>
      <c r="AG54" s="317"/>
      <c r="AH54" s="317">
        <v>0</v>
      </c>
      <c r="AI54" s="342">
        <v>0</v>
      </c>
      <c r="AJ54" s="311"/>
      <c r="AK54" s="343">
        <f t="shared" si="6"/>
        <v>0</v>
      </c>
      <c r="AL54" s="316">
        <v>123.69</v>
      </c>
      <c r="AM54" s="332"/>
      <c r="AN54" s="317">
        <v>210.46</v>
      </c>
      <c r="AO54" s="256">
        <f t="shared" ca="1" si="2"/>
        <v>41465</v>
      </c>
    </row>
    <row r="55" spans="1:41" s="105" customFormat="1" ht="24.75" thickTop="1">
      <c r="A55" s="273">
        <f t="shared" ca="1" si="0"/>
        <v>41466</v>
      </c>
      <c r="B55" s="353"/>
      <c r="C55" s="354"/>
      <c r="D55" s="354"/>
      <c r="E55" s="354"/>
      <c r="F55" s="355"/>
      <c r="G55" s="302">
        <v>25</v>
      </c>
      <c r="H55" s="270"/>
      <c r="I55" s="271">
        <v>70.261466608119434</v>
      </c>
      <c r="J55" s="271">
        <v>4454.9766617659789</v>
      </c>
      <c r="K55" s="269">
        <v>28134</v>
      </c>
      <c r="L55" s="303"/>
      <c r="M55" s="304">
        <v>2572122</v>
      </c>
      <c r="N55" s="267">
        <v>1722698</v>
      </c>
      <c r="O55" s="317">
        <v>4017</v>
      </c>
      <c r="P55" s="305"/>
      <c r="Q55" s="318">
        <v>45008</v>
      </c>
      <c r="R55" s="317">
        <v>36707</v>
      </c>
      <c r="S55" s="332"/>
      <c r="T55" s="317">
        <v>437213.66039999999</v>
      </c>
      <c r="U55" s="278">
        <f t="shared" ca="1" si="7"/>
        <v>41466</v>
      </c>
      <c r="V55" s="273">
        <f t="shared" ca="1" si="7"/>
        <v>41466</v>
      </c>
      <c r="W55" s="317">
        <v>6081</v>
      </c>
      <c r="X55" s="338"/>
      <c r="Y55" s="318">
        <v>43407</v>
      </c>
      <c r="Z55" s="352">
        <v>0</v>
      </c>
      <c r="AA55" s="132" t="s">
        <v>32</v>
      </c>
      <c r="AB55" s="318">
        <v>48</v>
      </c>
      <c r="AC55" s="352">
        <v>0</v>
      </c>
      <c r="AD55" s="132" t="s">
        <v>32</v>
      </c>
      <c r="AE55" s="318">
        <v>0</v>
      </c>
      <c r="AF55" s="356" t="s">
        <v>59</v>
      </c>
      <c r="AG55" s="132" t="s">
        <v>32</v>
      </c>
      <c r="AH55" s="317">
        <v>0</v>
      </c>
      <c r="AI55" s="317">
        <v>0</v>
      </c>
      <c r="AJ55" s="305"/>
      <c r="AK55" s="318">
        <f t="shared" si="6"/>
        <v>0</v>
      </c>
      <c r="AL55" s="316">
        <v>158.77000000000001</v>
      </c>
      <c r="AM55" s="332"/>
      <c r="AN55" s="317">
        <v>369.23</v>
      </c>
      <c r="AO55" s="273">
        <f t="shared" ca="1" si="2"/>
        <v>41466</v>
      </c>
    </row>
    <row r="56" spans="1:41" s="136" customFormat="1" ht="24">
      <c r="A56" s="256">
        <f t="shared" ca="1" si="0"/>
        <v>41467</v>
      </c>
      <c r="B56" s="262"/>
      <c r="C56" s="270"/>
      <c r="D56" s="262"/>
      <c r="E56" s="357"/>
      <c r="F56" s="358"/>
      <c r="G56" s="302">
        <v>5</v>
      </c>
      <c r="H56" s="270"/>
      <c r="I56" s="271">
        <v>7.5532435740514074</v>
      </c>
      <c r="J56" s="271">
        <v>4462.5299053400304</v>
      </c>
      <c r="K56" s="269">
        <v>41413</v>
      </c>
      <c r="L56" s="303"/>
      <c r="M56" s="304">
        <v>2613535</v>
      </c>
      <c r="N56" s="267">
        <v>1738474.5</v>
      </c>
      <c r="O56" s="317">
        <v>2882</v>
      </c>
      <c r="P56" s="305"/>
      <c r="Q56" s="318">
        <v>47890</v>
      </c>
      <c r="R56" s="317">
        <v>19764</v>
      </c>
      <c r="S56" s="332"/>
      <c r="T56" s="317">
        <v>456977.66039999999</v>
      </c>
      <c r="U56" s="281">
        <f t="shared" ca="1" si="7"/>
        <v>41467</v>
      </c>
      <c r="V56" s="256">
        <f t="shared" ca="1" si="7"/>
        <v>41467</v>
      </c>
      <c r="W56" s="317">
        <v>4963</v>
      </c>
      <c r="X56" s="338"/>
      <c r="Y56" s="318">
        <v>48370</v>
      </c>
      <c r="Z56" s="352">
        <v>0</v>
      </c>
      <c r="AA56" s="132" t="s">
        <v>32</v>
      </c>
      <c r="AB56" s="318">
        <v>48</v>
      </c>
      <c r="AC56" s="352">
        <v>0</v>
      </c>
      <c r="AD56" s="132" t="s">
        <v>32</v>
      </c>
      <c r="AE56" s="318">
        <v>0</v>
      </c>
      <c r="AF56" s="356" t="s">
        <v>59</v>
      </c>
      <c r="AG56" s="132" t="s">
        <v>32</v>
      </c>
      <c r="AH56" s="317">
        <v>0</v>
      </c>
      <c r="AI56" s="304">
        <v>0</v>
      </c>
      <c r="AJ56" s="291"/>
      <c r="AK56" s="359">
        <f t="shared" si="6"/>
        <v>0</v>
      </c>
      <c r="AL56" s="316">
        <v>179.08</v>
      </c>
      <c r="AM56" s="332"/>
      <c r="AN56" s="317">
        <v>548.31000000000006</v>
      </c>
      <c r="AO56" s="256">
        <f t="shared" ca="1" si="2"/>
        <v>41467</v>
      </c>
    </row>
    <row r="57" spans="1:41" s="105" customFormat="1" ht="24">
      <c r="A57" s="273">
        <f t="shared" ca="1" si="0"/>
        <v>41468</v>
      </c>
      <c r="B57" s="300"/>
      <c r="C57" s="331"/>
      <c r="D57" s="300"/>
      <c r="E57" s="360"/>
      <c r="F57" s="361"/>
      <c r="G57" s="302">
        <v>1</v>
      </c>
      <c r="H57" s="270"/>
      <c r="I57" s="271">
        <v>3</v>
      </c>
      <c r="J57" s="271">
        <v>4465.5299053400304</v>
      </c>
      <c r="K57" s="269">
        <v>28996</v>
      </c>
      <c r="L57" s="303"/>
      <c r="M57" s="304">
        <v>2642531</v>
      </c>
      <c r="N57" s="267">
        <v>1765145.5</v>
      </c>
      <c r="O57" s="317">
        <v>2731</v>
      </c>
      <c r="P57" s="305"/>
      <c r="Q57" s="318">
        <v>50621</v>
      </c>
      <c r="R57" s="317">
        <v>21816</v>
      </c>
      <c r="S57" s="332"/>
      <c r="T57" s="317">
        <v>478793.66039999999</v>
      </c>
      <c r="U57" s="278">
        <f t="shared" ca="1" si="7"/>
        <v>41468</v>
      </c>
      <c r="V57" s="273">
        <f t="shared" ca="1" si="7"/>
        <v>41468</v>
      </c>
      <c r="W57" s="317">
        <v>4502</v>
      </c>
      <c r="X57" s="338"/>
      <c r="Y57" s="318">
        <v>52872</v>
      </c>
      <c r="Z57" s="352">
        <v>0</v>
      </c>
      <c r="AA57" s="132" t="s">
        <v>32</v>
      </c>
      <c r="AB57" s="318">
        <v>48</v>
      </c>
      <c r="AC57" s="352">
        <v>0</v>
      </c>
      <c r="AD57" s="362" t="s">
        <v>32</v>
      </c>
      <c r="AE57" s="318">
        <v>0</v>
      </c>
      <c r="AF57" s="356" t="s">
        <v>59</v>
      </c>
      <c r="AG57" s="317"/>
      <c r="AH57" s="317">
        <v>3</v>
      </c>
      <c r="AI57" s="317">
        <v>0</v>
      </c>
      <c r="AJ57" s="305"/>
      <c r="AK57" s="318">
        <f t="shared" si="6"/>
        <v>0</v>
      </c>
      <c r="AL57" s="316">
        <v>120</v>
      </c>
      <c r="AM57" s="332"/>
      <c r="AN57" s="317">
        <v>668.31000000000006</v>
      </c>
      <c r="AO57" s="273">
        <f t="shared" ca="1" si="2"/>
        <v>41468</v>
      </c>
    </row>
    <row r="58" spans="1:41" s="136" customFormat="1" ht="24">
      <c r="A58" s="256">
        <f t="shared" ca="1" si="0"/>
        <v>41469</v>
      </c>
      <c r="B58" s="262"/>
      <c r="C58" s="270"/>
      <c r="D58" s="262"/>
      <c r="E58" s="357"/>
      <c r="F58" s="358"/>
      <c r="G58" s="302">
        <v>3</v>
      </c>
      <c r="H58" s="270"/>
      <c r="I58" s="271">
        <v>5.7541123085649462</v>
      </c>
      <c r="J58" s="271">
        <v>4471.2840176485952</v>
      </c>
      <c r="K58" s="269">
        <v>18164</v>
      </c>
      <c r="L58" s="303"/>
      <c r="M58" s="304">
        <v>2660695</v>
      </c>
      <c r="N58" s="267">
        <v>1782852</v>
      </c>
      <c r="O58" s="317">
        <v>1034</v>
      </c>
      <c r="P58" s="305"/>
      <c r="Q58" s="318">
        <v>51655</v>
      </c>
      <c r="R58" s="317">
        <v>23736</v>
      </c>
      <c r="S58" s="332"/>
      <c r="T58" s="317">
        <v>502529.66039999999</v>
      </c>
      <c r="U58" s="281">
        <f t="shared" ca="1" si="7"/>
        <v>41469</v>
      </c>
      <c r="V58" s="256">
        <f t="shared" ca="1" si="7"/>
        <v>41469</v>
      </c>
      <c r="W58" s="317">
        <v>5745</v>
      </c>
      <c r="X58" s="338"/>
      <c r="Y58" s="318">
        <v>58617</v>
      </c>
      <c r="Z58" s="317">
        <v>21259</v>
      </c>
      <c r="AA58" s="338"/>
      <c r="AB58" s="318">
        <v>21307</v>
      </c>
      <c r="AC58" s="352">
        <v>0</v>
      </c>
      <c r="AD58" s="362" t="s">
        <v>32</v>
      </c>
      <c r="AE58" s="318">
        <v>0</v>
      </c>
      <c r="AF58" s="317">
        <v>6</v>
      </c>
      <c r="AG58" s="362" t="s">
        <v>28</v>
      </c>
      <c r="AH58" s="317">
        <v>9</v>
      </c>
      <c r="AI58" s="304">
        <v>0</v>
      </c>
      <c r="AJ58" s="291"/>
      <c r="AK58" s="359">
        <f t="shared" si="6"/>
        <v>0</v>
      </c>
      <c r="AL58" s="316">
        <v>105.23</v>
      </c>
      <c r="AM58" s="332"/>
      <c r="AN58" s="317">
        <v>773.54000000000008</v>
      </c>
      <c r="AO58" s="256">
        <f t="shared" ca="1" si="2"/>
        <v>41469</v>
      </c>
    </row>
    <row r="59" spans="1:41" s="386" customFormat="1" ht="24.75" thickBot="1">
      <c r="A59" s="363">
        <f t="shared" ca="1" si="0"/>
        <v>41470</v>
      </c>
      <c r="B59" s="364"/>
      <c r="C59" s="365"/>
      <c r="D59" s="364"/>
      <c r="E59" s="366"/>
      <c r="F59" s="367"/>
      <c r="G59" s="368">
        <v>9</v>
      </c>
      <c r="H59" s="369"/>
      <c r="I59" s="370">
        <v>26.857142857142858</v>
      </c>
      <c r="J59" s="370">
        <v>4498.1411605057383</v>
      </c>
      <c r="K59" s="371">
        <v>7418</v>
      </c>
      <c r="L59" s="372"/>
      <c r="M59" s="373">
        <v>2668113</v>
      </c>
      <c r="N59" s="374">
        <v>1796467</v>
      </c>
      <c r="O59" s="375">
        <v>476</v>
      </c>
      <c r="P59" s="376"/>
      <c r="Q59" s="377">
        <v>52131</v>
      </c>
      <c r="R59" s="375">
        <v>8995</v>
      </c>
      <c r="S59" s="378"/>
      <c r="T59" s="375">
        <v>511524.66039999999</v>
      </c>
      <c r="U59" s="379">
        <f t="shared" ca="1" si="7"/>
        <v>41470</v>
      </c>
      <c r="V59" s="363">
        <f t="shared" ca="1" si="7"/>
        <v>41470</v>
      </c>
      <c r="W59" s="375">
        <v>4814</v>
      </c>
      <c r="X59" s="380"/>
      <c r="Y59" s="377">
        <v>63431</v>
      </c>
      <c r="Z59" s="375">
        <v>30280</v>
      </c>
      <c r="AA59" s="380"/>
      <c r="AB59" s="377">
        <v>51587</v>
      </c>
      <c r="AC59" s="375">
        <v>0</v>
      </c>
      <c r="AD59" s="381" t="s">
        <v>28</v>
      </c>
      <c r="AE59" s="377">
        <v>0</v>
      </c>
      <c r="AF59" s="375">
        <v>15</v>
      </c>
      <c r="AG59" s="375"/>
      <c r="AH59" s="375">
        <v>24</v>
      </c>
      <c r="AI59" s="382">
        <v>0</v>
      </c>
      <c r="AJ59" s="383"/>
      <c r="AK59" s="384">
        <f t="shared" si="6"/>
        <v>0</v>
      </c>
      <c r="AL59" s="385">
        <v>142.15</v>
      </c>
      <c r="AM59" s="378"/>
      <c r="AN59" s="375">
        <v>915.69</v>
      </c>
      <c r="AO59" s="363">
        <f t="shared" ca="1" si="2"/>
        <v>41470</v>
      </c>
    </row>
    <row r="60" spans="1:41" ht="25.5" thickTop="1" thickBot="1">
      <c r="A60" s="256">
        <f t="shared" ca="1" si="0"/>
        <v>41471</v>
      </c>
      <c r="B60" s="261"/>
      <c r="C60" s="387"/>
      <c r="D60" s="387"/>
      <c r="E60" s="387"/>
      <c r="F60" s="388"/>
      <c r="G60" s="389"/>
      <c r="H60" s="390"/>
      <c r="I60" s="390"/>
      <c r="J60" s="391"/>
      <c r="K60" s="264" t="s">
        <v>59</v>
      </c>
      <c r="L60" s="265"/>
      <c r="M60" s="266" t="s">
        <v>59</v>
      </c>
      <c r="N60" s="267">
        <v>1815039.5</v>
      </c>
      <c r="O60" s="323" t="s">
        <v>59</v>
      </c>
      <c r="P60" s="276"/>
      <c r="Q60" s="336" t="s">
        <v>59</v>
      </c>
      <c r="R60" s="323" t="s">
        <v>59</v>
      </c>
      <c r="S60" s="345"/>
      <c r="T60" s="323" t="s">
        <v>59</v>
      </c>
      <c r="U60" s="281">
        <f t="shared" ca="1" si="7"/>
        <v>41471</v>
      </c>
      <c r="V60" s="256">
        <f t="shared" ca="1" si="7"/>
        <v>41471</v>
      </c>
      <c r="W60" s="317" t="s">
        <v>59</v>
      </c>
      <c r="X60" s="346"/>
      <c r="Y60" s="336" t="s">
        <v>59</v>
      </c>
      <c r="Z60" s="323" t="s">
        <v>59</v>
      </c>
      <c r="AA60" s="346"/>
      <c r="AB60" s="336" t="s">
        <v>59</v>
      </c>
      <c r="AC60" s="323" t="s">
        <v>59</v>
      </c>
      <c r="AD60" s="323"/>
      <c r="AE60" s="336" t="s">
        <v>59</v>
      </c>
      <c r="AF60" s="323" t="s">
        <v>59</v>
      </c>
      <c r="AG60" s="323"/>
      <c r="AH60" s="323" t="s">
        <v>59</v>
      </c>
      <c r="AI60" s="347">
        <v>0</v>
      </c>
      <c r="AJ60" s="297"/>
      <c r="AK60" s="348">
        <f t="shared" si="6"/>
        <v>0</v>
      </c>
      <c r="AL60" s="344" t="s">
        <v>59</v>
      </c>
      <c r="AM60" s="345"/>
      <c r="AN60" s="323" t="s">
        <v>59</v>
      </c>
      <c r="AO60" s="256">
        <f t="shared" ca="1" si="2"/>
        <v>41471</v>
      </c>
    </row>
    <row r="61" spans="1:41" ht="24.75" thickTop="1">
      <c r="A61" s="256">
        <f t="shared" ca="1" si="0"/>
        <v>41472</v>
      </c>
      <c r="B61" s="261"/>
      <c r="C61" s="387"/>
      <c r="D61" s="387"/>
      <c r="E61" s="387"/>
      <c r="F61" s="388"/>
      <c r="G61" s="257"/>
      <c r="H61" s="282"/>
      <c r="I61" s="282"/>
      <c r="J61" s="284"/>
      <c r="K61" s="264" t="s">
        <v>59</v>
      </c>
      <c r="L61" s="265"/>
      <c r="M61" s="266" t="s">
        <v>59</v>
      </c>
      <c r="N61" s="267">
        <v>1835935.5</v>
      </c>
      <c r="O61" s="323" t="s">
        <v>59</v>
      </c>
      <c r="P61" s="276"/>
      <c r="Q61" s="336" t="s">
        <v>59</v>
      </c>
      <c r="R61" s="323" t="s">
        <v>59</v>
      </c>
      <c r="S61" s="345"/>
      <c r="T61" s="323" t="s">
        <v>59</v>
      </c>
      <c r="U61" s="281">
        <f t="shared" ref="U61:V76" ca="1" si="8">DATE(YEAR(TODAY()),MONTH(U60),DAY(U60)+1)</f>
        <v>41472</v>
      </c>
      <c r="V61" s="256">
        <f t="shared" ca="1" si="8"/>
        <v>41472</v>
      </c>
      <c r="W61" s="317" t="s">
        <v>59</v>
      </c>
      <c r="X61" s="346"/>
      <c r="Y61" s="336" t="s">
        <v>59</v>
      </c>
      <c r="Z61" s="323" t="s">
        <v>59</v>
      </c>
      <c r="AA61" s="346"/>
      <c r="AB61" s="336" t="s">
        <v>59</v>
      </c>
      <c r="AC61" s="323" t="s">
        <v>59</v>
      </c>
      <c r="AD61" s="323"/>
      <c r="AE61" s="336" t="s">
        <v>59</v>
      </c>
      <c r="AF61" s="323" t="s">
        <v>59</v>
      </c>
      <c r="AG61" s="323"/>
      <c r="AH61" s="323" t="s">
        <v>59</v>
      </c>
      <c r="AI61" s="347">
        <v>0</v>
      </c>
      <c r="AJ61" s="297"/>
      <c r="AK61" s="348">
        <f t="shared" si="6"/>
        <v>0</v>
      </c>
      <c r="AL61" s="344" t="s">
        <v>59</v>
      </c>
      <c r="AM61" s="345"/>
      <c r="AN61" s="323" t="s">
        <v>59</v>
      </c>
      <c r="AO61" s="256">
        <f t="shared" ca="1" si="2"/>
        <v>41472</v>
      </c>
    </row>
    <row r="62" spans="1:41" ht="24.75" thickBot="1">
      <c r="A62" s="256">
        <f t="shared" ca="1" si="0"/>
        <v>41473</v>
      </c>
      <c r="B62" s="282"/>
      <c r="C62" s="282"/>
      <c r="D62" s="282"/>
      <c r="E62" s="282"/>
      <c r="F62" s="284"/>
      <c r="G62" s="257"/>
      <c r="H62" s="282"/>
      <c r="I62" s="282"/>
      <c r="J62" s="284"/>
      <c r="K62" s="264" t="s">
        <v>59</v>
      </c>
      <c r="L62" s="265"/>
      <c r="M62" s="266" t="s">
        <v>59</v>
      </c>
      <c r="N62" s="267">
        <v>1852346.5</v>
      </c>
      <c r="O62" s="323" t="s">
        <v>59</v>
      </c>
      <c r="P62" s="276"/>
      <c r="Q62" s="336" t="s">
        <v>59</v>
      </c>
      <c r="R62" s="323" t="s">
        <v>59</v>
      </c>
      <c r="S62" s="345"/>
      <c r="T62" s="323" t="s">
        <v>59</v>
      </c>
      <c r="U62" s="281">
        <f t="shared" ca="1" si="8"/>
        <v>41473</v>
      </c>
      <c r="V62" s="256">
        <f t="shared" ca="1" si="8"/>
        <v>41473</v>
      </c>
      <c r="W62" s="317" t="s">
        <v>59</v>
      </c>
      <c r="X62" s="346"/>
      <c r="Y62" s="336" t="s">
        <v>59</v>
      </c>
      <c r="Z62" s="323" t="s">
        <v>59</v>
      </c>
      <c r="AA62" s="346"/>
      <c r="AB62" s="336" t="s">
        <v>59</v>
      </c>
      <c r="AC62" s="323" t="s">
        <v>59</v>
      </c>
      <c r="AD62" s="323"/>
      <c r="AE62" s="336" t="s">
        <v>59</v>
      </c>
      <c r="AF62" s="323" t="s">
        <v>59</v>
      </c>
      <c r="AG62" s="323"/>
      <c r="AH62" s="323" t="s">
        <v>59</v>
      </c>
      <c r="AI62" s="347">
        <v>0</v>
      </c>
      <c r="AJ62" s="297"/>
      <c r="AK62" s="348">
        <f t="shared" si="6"/>
        <v>0</v>
      </c>
      <c r="AL62" s="344" t="s">
        <v>59</v>
      </c>
      <c r="AM62" s="345"/>
      <c r="AN62" s="323" t="s">
        <v>59</v>
      </c>
      <c r="AO62" s="256">
        <f t="shared" ca="1" si="2"/>
        <v>41473</v>
      </c>
    </row>
    <row r="63" spans="1:41" ht="25.5" thickTop="1" thickBot="1">
      <c r="A63" s="256">
        <f t="shared" ca="1" si="0"/>
        <v>41474</v>
      </c>
      <c r="B63" s="282"/>
      <c r="C63" s="282"/>
      <c r="D63" s="282"/>
      <c r="E63" s="282"/>
      <c r="F63" s="284"/>
      <c r="G63" s="257"/>
      <c r="H63" s="282"/>
      <c r="I63" s="282"/>
      <c r="J63" s="284"/>
      <c r="K63" s="390"/>
      <c r="L63" s="390"/>
      <c r="M63" s="390"/>
      <c r="N63" s="260"/>
      <c r="O63" s="323" t="s">
        <v>59</v>
      </c>
      <c r="P63" s="276"/>
      <c r="Q63" s="336" t="s">
        <v>59</v>
      </c>
      <c r="R63" s="323" t="s">
        <v>59</v>
      </c>
      <c r="S63" s="345"/>
      <c r="T63" s="323" t="s">
        <v>59</v>
      </c>
      <c r="U63" s="281">
        <f t="shared" ca="1" si="8"/>
        <v>41474</v>
      </c>
      <c r="V63" s="256">
        <f t="shared" ca="1" si="8"/>
        <v>41474</v>
      </c>
      <c r="W63" s="317" t="s">
        <v>59</v>
      </c>
      <c r="X63" s="346"/>
      <c r="Y63" s="336" t="s">
        <v>59</v>
      </c>
      <c r="Z63" s="323" t="s">
        <v>59</v>
      </c>
      <c r="AA63" s="346"/>
      <c r="AB63" s="336" t="s">
        <v>59</v>
      </c>
      <c r="AC63" s="323" t="s">
        <v>59</v>
      </c>
      <c r="AD63" s="323"/>
      <c r="AE63" s="336" t="s">
        <v>59</v>
      </c>
      <c r="AF63" s="323" t="s">
        <v>59</v>
      </c>
      <c r="AG63" s="323"/>
      <c r="AH63" s="323" t="s">
        <v>59</v>
      </c>
      <c r="AI63" s="347">
        <v>0</v>
      </c>
      <c r="AJ63" s="297"/>
      <c r="AK63" s="348">
        <f t="shared" si="6"/>
        <v>0</v>
      </c>
      <c r="AL63" s="344" t="s">
        <v>59</v>
      </c>
      <c r="AM63" s="345"/>
      <c r="AN63" s="323" t="s">
        <v>59</v>
      </c>
      <c r="AO63" s="256">
        <f t="shared" ca="1" si="2"/>
        <v>41474</v>
      </c>
    </row>
    <row r="64" spans="1:41" ht="24.75" thickTop="1">
      <c r="A64" s="256">
        <f t="shared" ca="1" si="0"/>
        <v>41475</v>
      </c>
      <c r="B64" s="282"/>
      <c r="C64" s="282"/>
      <c r="D64" s="282"/>
      <c r="E64" s="282"/>
      <c r="F64" s="284"/>
      <c r="G64" s="257"/>
      <c r="H64" s="282"/>
      <c r="I64" s="282"/>
      <c r="J64" s="284"/>
      <c r="K64" s="264"/>
      <c r="L64" s="282"/>
      <c r="M64" s="282"/>
      <c r="N64" s="248"/>
      <c r="O64" s="323" t="s">
        <v>59</v>
      </c>
      <c r="P64" s="276"/>
      <c r="Q64" s="336" t="s">
        <v>59</v>
      </c>
      <c r="R64" s="323" t="s">
        <v>59</v>
      </c>
      <c r="S64" s="345"/>
      <c r="T64" s="323" t="s">
        <v>59</v>
      </c>
      <c r="U64" s="281">
        <f t="shared" ca="1" si="8"/>
        <v>41475</v>
      </c>
      <c r="V64" s="256">
        <f t="shared" ca="1" si="8"/>
        <v>41475</v>
      </c>
      <c r="W64" s="317" t="s">
        <v>59</v>
      </c>
      <c r="X64" s="346"/>
      <c r="Y64" s="336" t="s">
        <v>59</v>
      </c>
      <c r="Z64" s="323" t="s">
        <v>59</v>
      </c>
      <c r="AA64" s="346"/>
      <c r="AB64" s="336" t="s">
        <v>59</v>
      </c>
      <c r="AC64" s="323" t="s">
        <v>59</v>
      </c>
      <c r="AD64" s="323"/>
      <c r="AE64" s="336" t="s">
        <v>59</v>
      </c>
      <c r="AF64" s="323" t="s">
        <v>59</v>
      </c>
      <c r="AG64" s="323"/>
      <c r="AH64" s="323" t="s">
        <v>59</v>
      </c>
      <c r="AI64" s="347">
        <v>0</v>
      </c>
      <c r="AJ64" s="297"/>
      <c r="AK64" s="348">
        <f t="shared" si="6"/>
        <v>0</v>
      </c>
      <c r="AL64" s="344" t="s">
        <v>59</v>
      </c>
      <c r="AM64" s="345"/>
      <c r="AN64" s="323" t="s">
        <v>59</v>
      </c>
      <c r="AO64" s="256">
        <f t="shared" ca="1" si="2"/>
        <v>41475</v>
      </c>
    </row>
    <row r="65" spans="1:41" ht="24">
      <c r="A65" s="256">
        <f t="shared" ca="1" si="0"/>
        <v>41476</v>
      </c>
      <c r="B65" s="282"/>
      <c r="C65" s="282"/>
      <c r="D65" s="282"/>
      <c r="E65" s="282"/>
      <c r="F65" s="284"/>
      <c r="G65" s="257"/>
      <c r="H65" s="282"/>
      <c r="I65" s="282"/>
      <c r="J65" s="284"/>
      <c r="K65" s="264"/>
      <c r="L65" s="282"/>
      <c r="M65" s="282"/>
      <c r="N65" s="248"/>
      <c r="O65" s="323" t="s">
        <v>59</v>
      </c>
      <c r="P65" s="276"/>
      <c r="Q65" s="336" t="s">
        <v>59</v>
      </c>
      <c r="R65" s="323" t="s">
        <v>59</v>
      </c>
      <c r="S65" s="345"/>
      <c r="T65" s="323" t="s">
        <v>59</v>
      </c>
      <c r="U65" s="281">
        <f t="shared" ca="1" si="8"/>
        <v>41476</v>
      </c>
      <c r="V65" s="256">
        <f t="shared" ca="1" si="8"/>
        <v>41476</v>
      </c>
      <c r="W65" s="317" t="s">
        <v>59</v>
      </c>
      <c r="X65" s="346"/>
      <c r="Y65" s="336" t="s">
        <v>59</v>
      </c>
      <c r="Z65" s="323" t="s">
        <v>59</v>
      </c>
      <c r="AA65" s="346"/>
      <c r="AB65" s="336" t="s">
        <v>59</v>
      </c>
      <c r="AC65" s="323" t="s">
        <v>59</v>
      </c>
      <c r="AD65" s="323"/>
      <c r="AE65" s="336" t="s">
        <v>59</v>
      </c>
      <c r="AF65" s="323" t="s">
        <v>59</v>
      </c>
      <c r="AG65" s="323"/>
      <c r="AH65" s="323" t="s">
        <v>59</v>
      </c>
      <c r="AI65" s="347">
        <v>0</v>
      </c>
      <c r="AJ65" s="297"/>
      <c r="AK65" s="348">
        <f t="shared" si="6"/>
        <v>0</v>
      </c>
      <c r="AL65" s="344" t="s">
        <v>59</v>
      </c>
      <c r="AM65" s="345"/>
      <c r="AN65" s="323" t="s">
        <v>59</v>
      </c>
      <c r="AO65" s="256">
        <f t="shared" ca="1" si="2"/>
        <v>41476</v>
      </c>
    </row>
    <row r="66" spans="1:41" ht="24">
      <c r="A66" s="256">
        <f t="shared" ca="1" si="0"/>
        <v>41477</v>
      </c>
      <c r="B66" s="282"/>
      <c r="C66" s="282"/>
      <c r="D66" s="282"/>
      <c r="E66" s="282"/>
      <c r="F66" s="284"/>
      <c r="G66" s="257"/>
      <c r="H66" s="282"/>
      <c r="I66" s="282"/>
      <c r="J66" s="284"/>
      <c r="K66" s="264"/>
      <c r="L66" s="282"/>
      <c r="M66" s="282"/>
      <c r="N66" s="248"/>
      <c r="O66" s="323" t="s">
        <v>59</v>
      </c>
      <c r="P66" s="276"/>
      <c r="Q66" s="336" t="s">
        <v>59</v>
      </c>
      <c r="R66" s="323" t="s">
        <v>59</v>
      </c>
      <c r="S66" s="345"/>
      <c r="T66" s="323" t="s">
        <v>59</v>
      </c>
      <c r="U66" s="281">
        <f t="shared" ca="1" si="8"/>
        <v>41477</v>
      </c>
      <c r="V66" s="256">
        <f t="shared" ca="1" si="8"/>
        <v>41477</v>
      </c>
      <c r="W66" s="317" t="s">
        <v>59</v>
      </c>
      <c r="X66" s="346"/>
      <c r="Y66" s="336" t="s">
        <v>59</v>
      </c>
      <c r="Z66" s="323" t="s">
        <v>59</v>
      </c>
      <c r="AA66" s="346"/>
      <c r="AB66" s="336" t="s">
        <v>59</v>
      </c>
      <c r="AC66" s="323" t="s">
        <v>59</v>
      </c>
      <c r="AD66" s="323"/>
      <c r="AE66" s="336" t="s">
        <v>59</v>
      </c>
      <c r="AF66" s="323" t="s">
        <v>59</v>
      </c>
      <c r="AG66" s="323"/>
      <c r="AH66" s="323" t="s">
        <v>59</v>
      </c>
      <c r="AI66" s="347">
        <v>0</v>
      </c>
      <c r="AJ66" s="297"/>
      <c r="AK66" s="348">
        <f t="shared" si="6"/>
        <v>0</v>
      </c>
      <c r="AL66" s="344" t="s">
        <v>59</v>
      </c>
      <c r="AM66" s="345"/>
      <c r="AN66" s="323" t="s">
        <v>59</v>
      </c>
      <c r="AO66" s="256">
        <f t="shared" ca="1" si="2"/>
        <v>41477</v>
      </c>
    </row>
    <row r="67" spans="1:41" ht="24">
      <c r="A67" s="256">
        <f t="shared" ca="1" si="0"/>
        <v>41478</v>
      </c>
      <c r="B67" s="282"/>
      <c r="C67" s="282"/>
      <c r="D67" s="282"/>
      <c r="E67" s="282"/>
      <c r="F67" s="284"/>
      <c r="G67" s="257"/>
      <c r="H67" s="282"/>
      <c r="I67" s="282"/>
      <c r="J67" s="284"/>
      <c r="K67" s="264"/>
      <c r="L67" s="282"/>
      <c r="M67" s="282"/>
      <c r="N67" s="248"/>
      <c r="O67" s="323" t="s">
        <v>59</v>
      </c>
      <c r="P67" s="276"/>
      <c r="Q67" s="336" t="s">
        <v>59</v>
      </c>
      <c r="R67" s="323" t="s">
        <v>59</v>
      </c>
      <c r="S67" s="345"/>
      <c r="T67" s="323" t="s">
        <v>59</v>
      </c>
      <c r="U67" s="281">
        <f t="shared" ca="1" si="8"/>
        <v>41478</v>
      </c>
      <c r="V67" s="256">
        <f t="shared" ca="1" si="8"/>
        <v>41478</v>
      </c>
      <c r="W67" s="317" t="s">
        <v>59</v>
      </c>
      <c r="X67" s="346"/>
      <c r="Y67" s="336" t="s">
        <v>59</v>
      </c>
      <c r="Z67" s="323" t="s">
        <v>59</v>
      </c>
      <c r="AA67" s="346"/>
      <c r="AB67" s="336" t="s">
        <v>59</v>
      </c>
      <c r="AC67" s="323" t="s">
        <v>59</v>
      </c>
      <c r="AD67" s="323"/>
      <c r="AE67" s="336" t="s">
        <v>59</v>
      </c>
      <c r="AF67" s="323" t="s">
        <v>59</v>
      </c>
      <c r="AG67" s="323"/>
      <c r="AH67" s="323" t="s">
        <v>59</v>
      </c>
      <c r="AI67" s="347">
        <v>0</v>
      </c>
      <c r="AJ67" s="297"/>
      <c r="AK67" s="348">
        <f t="shared" si="6"/>
        <v>0</v>
      </c>
      <c r="AL67" s="344" t="s">
        <v>59</v>
      </c>
      <c r="AM67" s="345"/>
      <c r="AN67" s="323" t="s">
        <v>59</v>
      </c>
      <c r="AO67" s="256">
        <f t="shared" ca="1" si="2"/>
        <v>41478</v>
      </c>
    </row>
    <row r="68" spans="1:41" ht="24">
      <c r="A68" s="256">
        <f t="shared" ca="1" si="0"/>
        <v>41479</v>
      </c>
      <c r="B68" s="282"/>
      <c r="C68" s="282"/>
      <c r="D68" s="282"/>
      <c r="E68" s="282"/>
      <c r="F68" s="284"/>
      <c r="G68" s="257"/>
      <c r="H68" s="282"/>
      <c r="I68" s="282"/>
      <c r="J68" s="284"/>
      <c r="K68" s="264"/>
      <c r="L68" s="282"/>
      <c r="M68" s="282"/>
      <c r="N68" s="248"/>
      <c r="O68" s="323" t="s">
        <v>59</v>
      </c>
      <c r="P68" s="276"/>
      <c r="Q68" s="336" t="s">
        <v>59</v>
      </c>
      <c r="R68" s="323" t="s">
        <v>59</v>
      </c>
      <c r="S68" s="345"/>
      <c r="T68" s="323" t="s">
        <v>59</v>
      </c>
      <c r="U68" s="281">
        <f t="shared" ca="1" si="8"/>
        <v>41479</v>
      </c>
      <c r="V68" s="256">
        <f t="shared" ca="1" si="8"/>
        <v>41479</v>
      </c>
      <c r="W68" s="317" t="s">
        <v>59</v>
      </c>
      <c r="X68" s="346"/>
      <c r="Y68" s="336" t="s">
        <v>59</v>
      </c>
      <c r="Z68" s="323" t="s">
        <v>59</v>
      </c>
      <c r="AA68" s="346"/>
      <c r="AB68" s="336" t="s">
        <v>59</v>
      </c>
      <c r="AC68" s="323" t="s">
        <v>59</v>
      </c>
      <c r="AD68" s="323"/>
      <c r="AE68" s="336" t="s">
        <v>59</v>
      </c>
      <c r="AF68" s="323" t="s">
        <v>59</v>
      </c>
      <c r="AG68" s="323"/>
      <c r="AH68" s="323" t="s">
        <v>59</v>
      </c>
      <c r="AI68" s="347">
        <v>0</v>
      </c>
      <c r="AJ68" s="297"/>
      <c r="AK68" s="348">
        <f t="shared" si="6"/>
        <v>0</v>
      </c>
      <c r="AL68" s="344" t="s">
        <v>59</v>
      </c>
      <c r="AM68" s="345"/>
      <c r="AN68" s="323" t="s">
        <v>59</v>
      </c>
      <c r="AO68" s="256">
        <f t="shared" ca="1" si="2"/>
        <v>41479</v>
      </c>
    </row>
    <row r="69" spans="1:41" ht="24">
      <c r="A69" s="256">
        <f t="shared" ca="1" si="0"/>
        <v>41480</v>
      </c>
      <c r="B69" s="282"/>
      <c r="C69" s="282"/>
      <c r="D69" s="282"/>
      <c r="E69" s="282"/>
      <c r="F69" s="284"/>
      <c r="G69" s="257"/>
      <c r="H69" s="282"/>
      <c r="I69" s="282"/>
      <c r="J69" s="284"/>
      <c r="K69" s="264"/>
      <c r="L69" s="282"/>
      <c r="M69" s="282"/>
      <c r="N69" s="248"/>
      <c r="O69" s="323" t="s">
        <v>59</v>
      </c>
      <c r="P69" s="276"/>
      <c r="Q69" s="336" t="s">
        <v>59</v>
      </c>
      <c r="R69" s="323" t="s">
        <v>59</v>
      </c>
      <c r="S69" s="345"/>
      <c r="T69" s="323" t="s">
        <v>59</v>
      </c>
      <c r="U69" s="281">
        <f t="shared" ca="1" si="8"/>
        <v>41480</v>
      </c>
      <c r="V69" s="256">
        <f t="shared" ca="1" si="8"/>
        <v>41480</v>
      </c>
      <c r="W69" s="317" t="s">
        <v>59</v>
      </c>
      <c r="X69" s="346"/>
      <c r="Y69" s="336" t="s">
        <v>59</v>
      </c>
      <c r="Z69" s="323" t="s">
        <v>59</v>
      </c>
      <c r="AA69" s="346"/>
      <c r="AB69" s="336" t="s">
        <v>59</v>
      </c>
      <c r="AC69" s="323" t="s">
        <v>59</v>
      </c>
      <c r="AD69" s="323"/>
      <c r="AE69" s="336" t="s">
        <v>59</v>
      </c>
      <c r="AF69" s="323" t="s">
        <v>59</v>
      </c>
      <c r="AG69" s="323"/>
      <c r="AH69" s="323" t="s">
        <v>59</v>
      </c>
      <c r="AI69" s="347">
        <v>0</v>
      </c>
      <c r="AJ69" s="297"/>
      <c r="AK69" s="348">
        <f t="shared" si="6"/>
        <v>0</v>
      </c>
      <c r="AL69" s="344" t="s">
        <v>59</v>
      </c>
      <c r="AM69" s="345"/>
      <c r="AN69" s="323" t="s">
        <v>59</v>
      </c>
      <c r="AO69" s="256">
        <f t="shared" ca="1" si="2"/>
        <v>41480</v>
      </c>
    </row>
    <row r="70" spans="1:41" ht="24">
      <c r="A70" s="256">
        <f t="shared" ca="1" si="0"/>
        <v>41481</v>
      </c>
      <c r="B70" s="282"/>
      <c r="C70" s="282"/>
      <c r="D70" s="282"/>
      <c r="E70" s="282"/>
      <c r="F70" s="284"/>
      <c r="G70" s="257"/>
      <c r="H70" s="282"/>
      <c r="I70" s="282"/>
      <c r="J70" s="284"/>
      <c r="K70" s="264"/>
      <c r="L70" s="282"/>
      <c r="M70" s="282"/>
      <c r="N70" s="248"/>
      <c r="O70" s="323" t="s">
        <v>59</v>
      </c>
      <c r="P70" s="276"/>
      <c r="Q70" s="336" t="s">
        <v>59</v>
      </c>
      <c r="R70" s="323" t="s">
        <v>59</v>
      </c>
      <c r="S70" s="345"/>
      <c r="T70" s="323" t="s">
        <v>59</v>
      </c>
      <c r="U70" s="281">
        <f t="shared" ca="1" si="8"/>
        <v>41481</v>
      </c>
      <c r="V70" s="256">
        <f t="shared" ca="1" si="8"/>
        <v>41481</v>
      </c>
      <c r="W70" s="317" t="s">
        <v>59</v>
      </c>
      <c r="X70" s="346"/>
      <c r="Y70" s="336" t="s">
        <v>59</v>
      </c>
      <c r="Z70" s="323" t="s">
        <v>59</v>
      </c>
      <c r="AA70" s="346"/>
      <c r="AB70" s="336" t="s">
        <v>59</v>
      </c>
      <c r="AC70" s="323" t="s">
        <v>59</v>
      </c>
      <c r="AD70" s="323"/>
      <c r="AE70" s="336" t="s">
        <v>59</v>
      </c>
      <c r="AF70" s="323" t="s">
        <v>59</v>
      </c>
      <c r="AG70" s="323"/>
      <c r="AH70" s="323" t="s">
        <v>59</v>
      </c>
      <c r="AI70" s="347">
        <v>0</v>
      </c>
      <c r="AJ70" s="297"/>
      <c r="AK70" s="348">
        <f t="shared" si="6"/>
        <v>0</v>
      </c>
      <c r="AL70" s="344" t="s">
        <v>59</v>
      </c>
      <c r="AM70" s="345"/>
      <c r="AN70" s="323" t="s">
        <v>59</v>
      </c>
      <c r="AO70" s="256">
        <f t="shared" ca="1" si="2"/>
        <v>41481</v>
      </c>
    </row>
    <row r="71" spans="1:41" ht="24">
      <c r="A71" s="256">
        <f t="shared" ca="1" si="0"/>
        <v>41482</v>
      </c>
      <c r="B71" s="282"/>
      <c r="C71" s="282"/>
      <c r="D71" s="282"/>
      <c r="E71" s="282"/>
      <c r="F71" s="284"/>
      <c r="G71" s="257"/>
      <c r="H71" s="282"/>
      <c r="I71" s="282"/>
      <c r="J71" s="284"/>
      <c r="K71" s="264"/>
      <c r="L71" s="282"/>
      <c r="M71" s="282"/>
      <c r="N71" s="248"/>
      <c r="O71" s="323" t="s">
        <v>59</v>
      </c>
      <c r="P71" s="276"/>
      <c r="Q71" s="336" t="s">
        <v>59</v>
      </c>
      <c r="R71" s="323" t="s">
        <v>59</v>
      </c>
      <c r="S71" s="345"/>
      <c r="T71" s="323" t="s">
        <v>59</v>
      </c>
      <c r="U71" s="281">
        <f t="shared" ca="1" si="8"/>
        <v>41482</v>
      </c>
      <c r="V71" s="256">
        <f t="shared" ca="1" si="8"/>
        <v>41482</v>
      </c>
      <c r="W71" s="317" t="s">
        <v>59</v>
      </c>
      <c r="X71" s="346"/>
      <c r="Y71" s="336" t="s">
        <v>59</v>
      </c>
      <c r="Z71" s="323" t="s">
        <v>59</v>
      </c>
      <c r="AA71" s="346"/>
      <c r="AB71" s="336" t="s">
        <v>59</v>
      </c>
      <c r="AC71" s="323" t="s">
        <v>59</v>
      </c>
      <c r="AD71" s="323"/>
      <c r="AE71" s="336" t="s">
        <v>59</v>
      </c>
      <c r="AF71" s="323" t="s">
        <v>59</v>
      </c>
      <c r="AG71" s="323"/>
      <c r="AH71" s="323" t="s">
        <v>59</v>
      </c>
      <c r="AI71" s="347">
        <v>0</v>
      </c>
      <c r="AJ71" s="297"/>
      <c r="AK71" s="348">
        <f t="shared" si="6"/>
        <v>0</v>
      </c>
      <c r="AL71" s="344" t="s">
        <v>59</v>
      </c>
      <c r="AM71" s="345"/>
      <c r="AN71" s="323" t="s">
        <v>59</v>
      </c>
      <c r="AO71" s="256">
        <f t="shared" ca="1" si="2"/>
        <v>41482</v>
      </c>
    </row>
    <row r="72" spans="1:41" ht="24">
      <c r="A72" s="256">
        <f t="shared" ca="1" si="0"/>
        <v>41483</v>
      </c>
      <c r="B72" s="282"/>
      <c r="C72" s="282"/>
      <c r="D72" s="282"/>
      <c r="E72" s="282"/>
      <c r="F72" s="284"/>
      <c r="G72" s="257"/>
      <c r="H72" s="282"/>
      <c r="I72" s="282"/>
      <c r="J72" s="284"/>
      <c r="K72" s="264"/>
      <c r="L72" s="282"/>
      <c r="M72" s="282"/>
      <c r="N72" s="248"/>
      <c r="O72" s="323" t="s">
        <v>59</v>
      </c>
      <c r="P72" s="276"/>
      <c r="Q72" s="336" t="s">
        <v>59</v>
      </c>
      <c r="R72" s="323" t="s">
        <v>59</v>
      </c>
      <c r="S72" s="345"/>
      <c r="T72" s="323" t="s">
        <v>59</v>
      </c>
      <c r="U72" s="281">
        <f t="shared" ca="1" si="8"/>
        <v>41483</v>
      </c>
      <c r="V72" s="256">
        <f t="shared" ca="1" si="8"/>
        <v>41483</v>
      </c>
      <c r="W72" s="317" t="s">
        <v>59</v>
      </c>
      <c r="X72" s="346"/>
      <c r="Y72" s="336" t="s">
        <v>59</v>
      </c>
      <c r="Z72" s="323" t="s">
        <v>59</v>
      </c>
      <c r="AA72" s="346"/>
      <c r="AB72" s="336" t="s">
        <v>59</v>
      </c>
      <c r="AC72" s="323" t="s">
        <v>59</v>
      </c>
      <c r="AD72" s="323"/>
      <c r="AE72" s="336" t="s">
        <v>59</v>
      </c>
      <c r="AF72" s="323" t="s">
        <v>59</v>
      </c>
      <c r="AG72" s="323"/>
      <c r="AH72" s="323" t="s">
        <v>59</v>
      </c>
      <c r="AI72" s="347">
        <v>0</v>
      </c>
      <c r="AJ72" s="297"/>
      <c r="AK72" s="348">
        <f t="shared" si="6"/>
        <v>0</v>
      </c>
      <c r="AL72" s="344" t="s">
        <v>59</v>
      </c>
      <c r="AM72" s="345"/>
      <c r="AN72" s="323" t="s">
        <v>59</v>
      </c>
      <c r="AO72" s="256">
        <f t="shared" ca="1" si="2"/>
        <v>41483</v>
      </c>
    </row>
    <row r="73" spans="1:41" ht="24">
      <c r="A73" s="256">
        <f t="shared" ca="1" si="0"/>
        <v>41484</v>
      </c>
      <c r="B73" s="282"/>
      <c r="C73" s="282"/>
      <c r="D73" s="282"/>
      <c r="E73" s="282"/>
      <c r="F73" s="284"/>
      <c r="G73" s="257"/>
      <c r="H73" s="282"/>
      <c r="I73" s="282"/>
      <c r="J73" s="284"/>
      <c r="K73" s="264"/>
      <c r="L73" s="282"/>
      <c r="M73" s="282"/>
      <c r="N73" s="248"/>
      <c r="O73" s="323" t="s">
        <v>59</v>
      </c>
      <c r="P73" s="276"/>
      <c r="Q73" s="336" t="s">
        <v>59</v>
      </c>
      <c r="R73" s="323" t="s">
        <v>59</v>
      </c>
      <c r="S73" s="345"/>
      <c r="T73" s="323" t="s">
        <v>59</v>
      </c>
      <c r="U73" s="281">
        <f t="shared" ca="1" si="8"/>
        <v>41484</v>
      </c>
      <c r="V73" s="256">
        <f t="shared" ca="1" si="8"/>
        <v>41484</v>
      </c>
      <c r="W73" s="317" t="s">
        <v>59</v>
      </c>
      <c r="X73" s="346"/>
      <c r="Y73" s="336" t="s">
        <v>59</v>
      </c>
      <c r="Z73" s="323" t="s">
        <v>59</v>
      </c>
      <c r="AA73" s="346"/>
      <c r="AB73" s="336" t="s">
        <v>59</v>
      </c>
      <c r="AC73" s="323" t="s">
        <v>59</v>
      </c>
      <c r="AD73" s="323"/>
      <c r="AE73" s="336" t="s">
        <v>59</v>
      </c>
      <c r="AF73" s="323" t="s">
        <v>59</v>
      </c>
      <c r="AG73" s="323"/>
      <c r="AH73" s="323" t="s">
        <v>59</v>
      </c>
      <c r="AI73" s="347">
        <v>0</v>
      </c>
      <c r="AJ73" s="297"/>
      <c r="AK73" s="348">
        <f t="shared" si="6"/>
        <v>0</v>
      </c>
      <c r="AL73" s="344" t="s">
        <v>59</v>
      </c>
      <c r="AM73" s="345"/>
      <c r="AN73" s="323" t="s">
        <v>59</v>
      </c>
      <c r="AO73" s="256">
        <f t="shared" ca="1" si="2"/>
        <v>41484</v>
      </c>
    </row>
    <row r="74" spans="1:41" ht="24.75" thickBot="1">
      <c r="A74" s="256">
        <f t="shared" ca="1" si="0"/>
        <v>41485</v>
      </c>
      <c r="B74" s="282"/>
      <c r="C74" s="282"/>
      <c r="D74" s="282"/>
      <c r="E74" s="282"/>
      <c r="F74" s="284"/>
      <c r="G74" s="257"/>
      <c r="H74" s="282"/>
      <c r="I74" s="282"/>
      <c r="J74" s="284"/>
      <c r="K74" s="264"/>
      <c r="L74" s="282"/>
      <c r="M74" s="282"/>
      <c r="N74" s="248"/>
      <c r="O74" s="323" t="s">
        <v>59</v>
      </c>
      <c r="P74" s="276"/>
      <c r="Q74" s="336" t="s">
        <v>59</v>
      </c>
      <c r="R74" s="323" t="s">
        <v>59</v>
      </c>
      <c r="S74" s="345"/>
      <c r="T74" s="323" t="s">
        <v>59</v>
      </c>
      <c r="U74" s="281">
        <f t="shared" ca="1" si="8"/>
        <v>41485</v>
      </c>
      <c r="V74" s="256">
        <f t="shared" ca="1" si="8"/>
        <v>41485</v>
      </c>
      <c r="W74" s="317" t="s">
        <v>59</v>
      </c>
      <c r="X74" s="346"/>
      <c r="Y74" s="336" t="s">
        <v>59</v>
      </c>
      <c r="Z74" s="323" t="s">
        <v>59</v>
      </c>
      <c r="AA74" s="346"/>
      <c r="AB74" s="336" t="s">
        <v>59</v>
      </c>
      <c r="AC74" s="323" t="s">
        <v>59</v>
      </c>
      <c r="AD74" s="323"/>
      <c r="AE74" s="336" t="s">
        <v>59</v>
      </c>
      <c r="AF74" s="323" t="s">
        <v>59</v>
      </c>
      <c r="AG74" s="323"/>
      <c r="AH74" s="323" t="s">
        <v>59</v>
      </c>
      <c r="AI74" s="347">
        <v>0</v>
      </c>
      <c r="AJ74" s="297"/>
      <c r="AK74" s="348">
        <f t="shared" si="6"/>
        <v>0</v>
      </c>
      <c r="AL74" s="344" t="s">
        <v>59</v>
      </c>
      <c r="AM74" s="345"/>
      <c r="AN74" s="323" t="s">
        <v>59</v>
      </c>
      <c r="AO74" s="256">
        <f t="shared" ca="1" si="2"/>
        <v>41485</v>
      </c>
    </row>
    <row r="75" spans="1:41" ht="25.5" thickTop="1" thickBot="1">
      <c r="A75" s="256">
        <f t="shared" ca="1" si="0"/>
        <v>41486</v>
      </c>
      <c r="B75" s="282"/>
      <c r="C75" s="282"/>
      <c r="D75" s="282"/>
      <c r="E75" s="282"/>
      <c r="F75" s="284"/>
      <c r="G75" s="257"/>
      <c r="H75" s="282"/>
      <c r="I75" s="282"/>
      <c r="J75" s="284"/>
      <c r="K75" s="264"/>
      <c r="L75" s="282"/>
      <c r="M75" s="282"/>
      <c r="N75" s="248"/>
      <c r="O75" s="323" t="s">
        <v>59</v>
      </c>
      <c r="P75" s="276"/>
      <c r="Q75" s="336" t="s">
        <v>59</v>
      </c>
      <c r="R75" s="313"/>
      <c r="S75" s="314"/>
      <c r="T75" s="315"/>
      <c r="U75" s="281">
        <f t="shared" ca="1" si="8"/>
        <v>41486</v>
      </c>
      <c r="V75" s="256">
        <f t="shared" ca="1" si="8"/>
        <v>41486</v>
      </c>
      <c r="W75" s="317" t="s">
        <v>59</v>
      </c>
      <c r="X75" s="346"/>
      <c r="Y75" s="336" t="s">
        <v>59</v>
      </c>
      <c r="Z75" s="323" t="s">
        <v>59</v>
      </c>
      <c r="AA75" s="346"/>
      <c r="AB75" s="336" t="s">
        <v>59</v>
      </c>
      <c r="AC75" s="323" t="s">
        <v>59</v>
      </c>
      <c r="AD75" s="323"/>
      <c r="AE75" s="336" t="s">
        <v>59</v>
      </c>
      <c r="AF75" s="323" t="s">
        <v>59</v>
      </c>
      <c r="AG75" s="323"/>
      <c r="AH75" s="323" t="s">
        <v>59</v>
      </c>
      <c r="AI75" s="347">
        <v>0</v>
      </c>
      <c r="AJ75" s="297"/>
      <c r="AK75" s="348">
        <f t="shared" si="6"/>
        <v>0</v>
      </c>
      <c r="AL75" s="344" t="s">
        <v>59</v>
      </c>
      <c r="AM75" s="345"/>
      <c r="AN75" s="323" t="s">
        <v>59</v>
      </c>
      <c r="AO75" s="256">
        <f t="shared" ca="1" si="2"/>
        <v>41486</v>
      </c>
    </row>
    <row r="76" spans="1:41" ht="25.5" thickTop="1" thickBot="1">
      <c r="A76" s="256">
        <f t="shared" ca="1" si="0"/>
        <v>41487</v>
      </c>
      <c r="B76" s="247"/>
      <c r="C76" s="247"/>
      <c r="D76" s="247"/>
      <c r="E76" s="247"/>
      <c r="F76" s="248"/>
      <c r="G76" s="249"/>
      <c r="H76" s="247"/>
      <c r="I76" s="247"/>
      <c r="J76" s="248"/>
      <c r="K76" s="264"/>
      <c r="L76" s="247"/>
      <c r="M76" s="247"/>
      <c r="N76" s="248"/>
      <c r="O76" s="313"/>
      <c r="P76" s="314"/>
      <c r="Q76" s="315"/>
      <c r="R76" s="297"/>
      <c r="S76" s="297"/>
      <c r="T76" s="298"/>
      <c r="U76" s="281">
        <f t="shared" ca="1" si="8"/>
        <v>41487</v>
      </c>
      <c r="V76" s="256">
        <f t="shared" ca="1" si="8"/>
        <v>41487</v>
      </c>
      <c r="W76" s="313"/>
      <c r="X76" s="314"/>
      <c r="Y76" s="315"/>
      <c r="Z76" s="323" t="s">
        <v>59</v>
      </c>
      <c r="AA76" s="346"/>
      <c r="AB76" s="336" t="s">
        <v>59</v>
      </c>
      <c r="AC76" s="313"/>
      <c r="AD76" s="314"/>
      <c r="AE76" s="315"/>
      <c r="AF76" s="323" t="s">
        <v>59</v>
      </c>
      <c r="AG76" s="323"/>
      <c r="AH76" s="323" t="s">
        <v>59</v>
      </c>
      <c r="AI76" s="347">
        <v>0</v>
      </c>
      <c r="AJ76" s="297"/>
      <c r="AK76" s="348">
        <f t="shared" si="6"/>
        <v>0</v>
      </c>
      <c r="AL76" s="344" t="s">
        <v>59</v>
      </c>
      <c r="AM76" s="345"/>
      <c r="AN76" s="323" t="s">
        <v>59</v>
      </c>
      <c r="AO76" s="256">
        <f t="shared" ca="1" si="2"/>
        <v>41487</v>
      </c>
    </row>
    <row r="77" spans="1:41" ht="24.75" thickTop="1">
      <c r="A77" s="256">
        <f t="shared" ref="A77:A93" ca="1" si="9">DATE(YEAR(TODAY()),MONTH(A76),DAY(A76)+1)</f>
        <v>41488</v>
      </c>
      <c r="B77" s="247"/>
      <c r="C77" s="247"/>
      <c r="D77" s="247"/>
      <c r="E77" s="247"/>
      <c r="F77" s="248"/>
      <c r="G77" s="249"/>
      <c r="H77" s="247"/>
      <c r="I77" s="247"/>
      <c r="J77" s="248"/>
      <c r="K77" s="264"/>
      <c r="L77" s="247"/>
      <c r="M77" s="247"/>
      <c r="N77" s="248"/>
      <c r="O77" s="392"/>
      <c r="P77" s="324"/>
      <c r="Q77" s="393"/>
      <c r="R77" s="297"/>
      <c r="S77" s="297"/>
      <c r="T77" s="298"/>
      <c r="U77" s="281">
        <f t="shared" ref="U77:V92" ca="1" si="10">DATE(YEAR(TODAY()),MONTH(U76),DAY(U76)+1)</f>
        <v>41488</v>
      </c>
      <c r="V77" s="256">
        <f t="shared" ca="1" si="10"/>
        <v>41488</v>
      </c>
      <c r="W77" s="297"/>
      <c r="X77" s="297"/>
      <c r="Y77" s="298"/>
      <c r="Z77" s="323" t="s">
        <v>59</v>
      </c>
      <c r="AA77" s="346"/>
      <c r="AB77" s="336" t="s">
        <v>59</v>
      </c>
      <c r="AC77" s="297"/>
      <c r="AD77" s="297"/>
      <c r="AE77" s="298"/>
      <c r="AF77" s="323" t="s">
        <v>59</v>
      </c>
      <c r="AG77" s="323"/>
      <c r="AH77" s="323" t="s">
        <v>59</v>
      </c>
      <c r="AI77" s="347">
        <v>0</v>
      </c>
      <c r="AJ77" s="297"/>
      <c r="AK77" s="348">
        <f t="shared" si="6"/>
        <v>0</v>
      </c>
      <c r="AL77" s="344" t="s">
        <v>59</v>
      </c>
      <c r="AM77" s="345"/>
      <c r="AN77" s="323" t="s">
        <v>59</v>
      </c>
      <c r="AO77" s="256">
        <f t="shared" ref="AO77:AO93" ca="1" si="11">DATE(YEAR(TODAY()),MONTH(AO76),DAY(AO76)+1)</f>
        <v>41488</v>
      </c>
    </row>
    <row r="78" spans="1:41" ht="24.75" thickBot="1">
      <c r="A78" s="256">
        <f t="shared" ca="1" si="9"/>
        <v>41489</v>
      </c>
      <c r="B78" s="247"/>
      <c r="C78" s="247"/>
      <c r="D78" s="247"/>
      <c r="E78" s="247"/>
      <c r="F78" s="248"/>
      <c r="G78" s="249"/>
      <c r="H78" s="247"/>
      <c r="I78" s="247"/>
      <c r="J78" s="248"/>
      <c r="K78" s="264"/>
      <c r="L78" s="247"/>
      <c r="M78" s="247"/>
      <c r="N78" s="248"/>
      <c r="O78" s="250"/>
      <c r="P78" s="250"/>
      <c r="Q78" s="251"/>
      <c r="R78" s="250"/>
      <c r="S78" s="250"/>
      <c r="T78" s="251"/>
      <c r="U78" s="281">
        <f t="shared" ca="1" si="10"/>
        <v>41489</v>
      </c>
      <c r="V78" s="256">
        <f t="shared" ca="1" si="10"/>
        <v>41489</v>
      </c>
      <c r="W78" s="297"/>
      <c r="X78" s="297"/>
      <c r="Y78" s="298"/>
      <c r="Z78" s="323" t="s">
        <v>59</v>
      </c>
      <c r="AA78" s="346"/>
      <c r="AB78" s="336" t="s">
        <v>59</v>
      </c>
      <c r="AC78" s="297"/>
      <c r="AD78" s="297"/>
      <c r="AE78" s="298"/>
      <c r="AF78" s="323" t="s">
        <v>59</v>
      </c>
      <c r="AG78" s="323"/>
      <c r="AH78" s="323" t="s">
        <v>59</v>
      </c>
      <c r="AI78" s="347">
        <v>0</v>
      </c>
      <c r="AJ78" s="297"/>
      <c r="AK78" s="348">
        <f t="shared" si="6"/>
        <v>0</v>
      </c>
      <c r="AL78" s="344" t="s">
        <v>59</v>
      </c>
      <c r="AM78" s="345"/>
      <c r="AN78" s="323" t="s">
        <v>59</v>
      </c>
      <c r="AO78" s="256">
        <f t="shared" ca="1" si="11"/>
        <v>41489</v>
      </c>
    </row>
    <row r="79" spans="1:41" ht="25.5" thickTop="1" thickBot="1">
      <c r="A79" s="256">
        <f t="shared" ca="1" si="9"/>
        <v>41490</v>
      </c>
      <c r="B79" s="247"/>
      <c r="C79" s="247"/>
      <c r="D79" s="247"/>
      <c r="E79" s="247"/>
      <c r="F79" s="248"/>
      <c r="G79" s="249"/>
      <c r="H79" s="247"/>
      <c r="I79" s="247"/>
      <c r="J79" s="248"/>
      <c r="K79" s="264"/>
      <c r="L79" s="247"/>
      <c r="M79" s="247"/>
      <c r="N79" s="248"/>
      <c r="O79" s="290"/>
      <c r="P79" s="291"/>
      <c r="Q79" s="292"/>
      <c r="R79" s="250"/>
      <c r="S79" s="250"/>
      <c r="T79" s="251"/>
      <c r="U79" s="281">
        <f t="shared" ca="1" si="10"/>
        <v>41490</v>
      </c>
      <c r="V79" s="256">
        <f t="shared" ca="1" si="10"/>
        <v>41490</v>
      </c>
      <c r="W79" s="297"/>
      <c r="X79" s="297"/>
      <c r="Y79" s="298"/>
      <c r="Z79" s="313"/>
      <c r="AA79" s="314"/>
      <c r="AB79" s="315"/>
      <c r="AC79" s="297"/>
      <c r="AD79" s="297"/>
      <c r="AE79" s="298"/>
      <c r="AF79" s="323" t="s">
        <v>59</v>
      </c>
      <c r="AG79" s="323"/>
      <c r="AH79" s="323" t="s">
        <v>59</v>
      </c>
      <c r="AI79" s="347">
        <v>0</v>
      </c>
      <c r="AJ79" s="297"/>
      <c r="AK79" s="348">
        <f t="shared" si="6"/>
        <v>0</v>
      </c>
      <c r="AL79" s="344" t="s">
        <v>59</v>
      </c>
      <c r="AM79" s="345"/>
      <c r="AN79" s="323" t="s">
        <v>59</v>
      </c>
      <c r="AO79" s="256">
        <f t="shared" ca="1" si="11"/>
        <v>41490</v>
      </c>
    </row>
    <row r="80" spans="1:41" ht="25.5" thickTop="1" thickBot="1">
      <c r="A80" s="256">
        <f t="shared" ca="1" si="9"/>
        <v>41491</v>
      </c>
      <c r="B80" s="247"/>
      <c r="C80" s="247"/>
      <c r="D80" s="247"/>
      <c r="E80" s="247"/>
      <c r="F80" s="248"/>
      <c r="G80" s="249"/>
      <c r="H80" s="247"/>
      <c r="I80" s="247"/>
      <c r="J80" s="248"/>
      <c r="K80" s="264"/>
      <c r="L80" s="247"/>
      <c r="M80" s="247"/>
      <c r="N80" s="248"/>
      <c r="O80" s="250"/>
      <c r="P80" s="250"/>
      <c r="Q80" s="251"/>
      <c r="R80" s="250"/>
      <c r="S80" s="250"/>
      <c r="T80" s="251"/>
      <c r="U80" s="281">
        <f t="shared" ca="1" si="10"/>
        <v>41491</v>
      </c>
      <c r="V80" s="256">
        <f t="shared" ca="1" si="10"/>
        <v>41491</v>
      </c>
      <c r="W80" s="297"/>
      <c r="X80" s="297"/>
      <c r="Y80" s="298"/>
      <c r="Z80" s="297"/>
      <c r="AA80" s="297"/>
      <c r="AB80" s="298"/>
      <c r="AC80" s="297"/>
      <c r="AD80" s="297"/>
      <c r="AE80" s="298"/>
      <c r="AF80" s="323" t="s">
        <v>59</v>
      </c>
      <c r="AG80" s="323"/>
      <c r="AH80" s="323" t="s">
        <v>59</v>
      </c>
      <c r="AI80" s="313"/>
      <c r="AJ80" s="314"/>
      <c r="AK80" s="315"/>
      <c r="AL80" s="344" t="s">
        <v>59</v>
      </c>
      <c r="AM80" s="345"/>
      <c r="AN80" s="323" t="s">
        <v>59</v>
      </c>
      <c r="AO80" s="256">
        <f t="shared" ca="1" si="11"/>
        <v>41491</v>
      </c>
    </row>
    <row r="81" spans="1:41" ht="24.75" thickTop="1">
      <c r="A81" s="256">
        <f t="shared" ca="1" si="9"/>
        <v>41492</v>
      </c>
      <c r="B81" s="247"/>
      <c r="C81" s="247"/>
      <c r="D81" s="247"/>
      <c r="E81" s="247"/>
      <c r="F81" s="248"/>
      <c r="G81" s="249"/>
      <c r="H81" s="247"/>
      <c r="I81" s="247"/>
      <c r="J81" s="248"/>
      <c r="K81" s="264"/>
      <c r="L81" s="247"/>
      <c r="M81" s="247"/>
      <c r="N81" s="248"/>
      <c r="O81" s="250"/>
      <c r="P81" s="250"/>
      <c r="Q81" s="251"/>
      <c r="R81" s="250"/>
      <c r="S81" s="250"/>
      <c r="T81" s="251"/>
      <c r="U81" s="281">
        <f t="shared" ca="1" si="10"/>
        <v>41492</v>
      </c>
      <c r="V81" s="256">
        <f t="shared" ca="1" si="10"/>
        <v>41492</v>
      </c>
      <c r="W81" s="297"/>
      <c r="X81" s="297"/>
      <c r="Y81" s="298"/>
      <c r="Z81" s="297"/>
      <c r="AA81" s="297"/>
      <c r="AB81" s="298"/>
      <c r="AC81" s="297"/>
      <c r="AD81" s="297"/>
      <c r="AE81" s="298"/>
      <c r="AF81" s="323" t="s">
        <v>59</v>
      </c>
      <c r="AG81" s="323"/>
      <c r="AH81" s="323" t="s">
        <v>59</v>
      </c>
      <c r="AI81" s="297"/>
      <c r="AJ81" s="297"/>
      <c r="AK81" s="298"/>
      <c r="AL81" s="344" t="s">
        <v>59</v>
      </c>
      <c r="AM81" s="345"/>
      <c r="AN81" s="323" t="s">
        <v>59</v>
      </c>
      <c r="AO81" s="256">
        <f t="shared" ca="1" si="11"/>
        <v>41492</v>
      </c>
    </row>
    <row r="82" spans="1:41" ht="24">
      <c r="A82" s="256">
        <f t="shared" ca="1" si="9"/>
        <v>41493</v>
      </c>
      <c r="B82" s="247"/>
      <c r="C82" s="247"/>
      <c r="D82" s="247"/>
      <c r="E82" s="247"/>
      <c r="F82" s="248"/>
      <c r="G82" s="249"/>
      <c r="H82" s="247"/>
      <c r="I82" s="247"/>
      <c r="J82" s="248"/>
      <c r="K82" s="264"/>
      <c r="L82" s="247"/>
      <c r="M82" s="247"/>
      <c r="N82" s="248"/>
      <c r="O82" s="250"/>
      <c r="P82" s="250"/>
      <c r="Q82" s="251"/>
      <c r="R82" s="250"/>
      <c r="S82" s="250"/>
      <c r="T82" s="251"/>
      <c r="U82" s="281">
        <f t="shared" ca="1" si="10"/>
        <v>41493</v>
      </c>
      <c r="V82" s="256">
        <f t="shared" ca="1" si="10"/>
        <v>41493</v>
      </c>
      <c r="W82" s="297"/>
      <c r="X82" s="297"/>
      <c r="Y82" s="298"/>
      <c r="Z82" s="297"/>
      <c r="AA82" s="297"/>
      <c r="AB82" s="298"/>
      <c r="AC82" s="297"/>
      <c r="AD82" s="297"/>
      <c r="AE82" s="298"/>
      <c r="AF82" s="323" t="s">
        <v>59</v>
      </c>
      <c r="AG82" s="323"/>
      <c r="AH82" s="323" t="s">
        <v>59</v>
      </c>
      <c r="AI82" s="297"/>
      <c r="AJ82" s="297"/>
      <c r="AK82" s="298"/>
      <c r="AL82" s="344" t="s">
        <v>59</v>
      </c>
      <c r="AM82" s="345"/>
      <c r="AN82" s="323" t="s">
        <v>59</v>
      </c>
      <c r="AO82" s="256">
        <f t="shared" ca="1" si="11"/>
        <v>41493</v>
      </c>
    </row>
    <row r="83" spans="1:41" ht="24">
      <c r="A83" s="256">
        <f t="shared" ca="1" si="9"/>
        <v>41494</v>
      </c>
      <c r="B83" s="247"/>
      <c r="C83" s="247"/>
      <c r="D83" s="247"/>
      <c r="E83" s="247"/>
      <c r="F83" s="248"/>
      <c r="G83" s="249"/>
      <c r="H83" s="247"/>
      <c r="I83" s="247"/>
      <c r="J83" s="248"/>
      <c r="K83" s="264"/>
      <c r="L83" s="247"/>
      <c r="M83" s="247"/>
      <c r="N83" s="248"/>
      <c r="O83" s="250"/>
      <c r="P83" s="250"/>
      <c r="Q83" s="251"/>
      <c r="R83" s="250"/>
      <c r="S83" s="250"/>
      <c r="T83" s="251"/>
      <c r="U83" s="281">
        <f t="shared" ca="1" si="10"/>
        <v>41494</v>
      </c>
      <c r="V83" s="256">
        <f t="shared" ca="1" si="10"/>
        <v>41494</v>
      </c>
      <c r="W83" s="297"/>
      <c r="X83" s="297"/>
      <c r="Y83" s="298"/>
      <c r="Z83" s="297"/>
      <c r="AA83" s="297"/>
      <c r="AB83" s="298"/>
      <c r="AC83" s="297"/>
      <c r="AD83" s="297"/>
      <c r="AE83" s="298"/>
      <c r="AF83" s="323" t="s">
        <v>59</v>
      </c>
      <c r="AG83" s="323"/>
      <c r="AH83" s="323" t="s">
        <v>59</v>
      </c>
      <c r="AI83" s="297"/>
      <c r="AJ83" s="297"/>
      <c r="AK83" s="298"/>
      <c r="AL83" s="344" t="s">
        <v>59</v>
      </c>
      <c r="AM83" s="345"/>
      <c r="AN83" s="323" t="s">
        <v>59</v>
      </c>
      <c r="AO83" s="256">
        <f t="shared" ca="1" si="11"/>
        <v>41494</v>
      </c>
    </row>
    <row r="84" spans="1:41" ht="24">
      <c r="A84" s="256">
        <f t="shared" ca="1" si="9"/>
        <v>41495</v>
      </c>
      <c r="B84" s="247"/>
      <c r="C84" s="247"/>
      <c r="D84" s="247"/>
      <c r="E84" s="247"/>
      <c r="F84" s="248"/>
      <c r="G84" s="249"/>
      <c r="H84" s="247"/>
      <c r="I84" s="247"/>
      <c r="J84" s="248"/>
      <c r="K84" s="264"/>
      <c r="L84" s="247"/>
      <c r="M84" s="247"/>
      <c r="N84" s="248"/>
      <c r="O84" s="250"/>
      <c r="P84" s="250"/>
      <c r="Q84" s="251"/>
      <c r="R84" s="250"/>
      <c r="S84" s="250"/>
      <c r="T84" s="251"/>
      <c r="U84" s="281">
        <f t="shared" ca="1" si="10"/>
        <v>41495</v>
      </c>
      <c r="V84" s="256">
        <f t="shared" ca="1" si="10"/>
        <v>41495</v>
      </c>
      <c r="W84" s="297"/>
      <c r="X84" s="297"/>
      <c r="Y84" s="298"/>
      <c r="Z84" s="297"/>
      <c r="AA84" s="297"/>
      <c r="AB84" s="298"/>
      <c r="AC84" s="297"/>
      <c r="AD84" s="297"/>
      <c r="AE84" s="298"/>
      <c r="AF84" s="323" t="s">
        <v>59</v>
      </c>
      <c r="AG84" s="323"/>
      <c r="AH84" s="323" t="s">
        <v>59</v>
      </c>
      <c r="AI84" s="297"/>
      <c r="AJ84" s="297"/>
      <c r="AK84" s="298"/>
      <c r="AL84" s="344" t="s">
        <v>59</v>
      </c>
      <c r="AM84" s="345"/>
      <c r="AN84" s="323" t="s">
        <v>59</v>
      </c>
      <c r="AO84" s="256">
        <f t="shared" ca="1" si="11"/>
        <v>41495</v>
      </c>
    </row>
    <row r="85" spans="1:41" ht="24.75" thickBot="1">
      <c r="A85" s="256">
        <f t="shared" ca="1" si="9"/>
        <v>41496</v>
      </c>
      <c r="B85" s="247"/>
      <c r="C85" s="247"/>
      <c r="D85" s="247"/>
      <c r="E85" s="247"/>
      <c r="F85" s="248"/>
      <c r="G85" s="249"/>
      <c r="H85" s="247"/>
      <c r="I85" s="247"/>
      <c r="J85" s="248"/>
      <c r="K85" s="264"/>
      <c r="L85" s="247"/>
      <c r="M85" s="247"/>
      <c r="N85" s="248"/>
      <c r="O85" s="250"/>
      <c r="P85" s="250"/>
      <c r="Q85" s="251"/>
      <c r="R85" s="250"/>
      <c r="S85" s="250"/>
      <c r="T85" s="251"/>
      <c r="U85" s="281">
        <f t="shared" ca="1" si="10"/>
        <v>41496</v>
      </c>
      <c r="V85" s="256">
        <f t="shared" ca="1" si="10"/>
        <v>41496</v>
      </c>
      <c r="W85" s="297"/>
      <c r="X85" s="297"/>
      <c r="Y85" s="298"/>
      <c r="Z85" s="297"/>
      <c r="AA85" s="297"/>
      <c r="AB85" s="298"/>
      <c r="AC85" s="297"/>
      <c r="AD85" s="297"/>
      <c r="AE85" s="298"/>
      <c r="AF85" s="323" t="s">
        <v>59</v>
      </c>
      <c r="AG85" s="323"/>
      <c r="AH85" s="323" t="s">
        <v>59</v>
      </c>
      <c r="AI85" s="297"/>
      <c r="AJ85" s="297"/>
      <c r="AK85" s="298"/>
      <c r="AL85" s="344" t="s">
        <v>59</v>
      </c>
      <c r="AM85" s="345"/>
      <c r="AN85" s="323" t="s">
        <v>59</v>
      </c>
      <c r="AO85" s="256">
        <f t="shared" ca="1" si="11"/>
        <v>41496</v>
      </c>
    </row>
    <row r="86" spans="1:41" ht="25.5" thickTop="1" thickBot="1">
      <c r="A86" s="256">
        <f t="shared" ca="1" si="9"/>
        <v>41497</v>
      </c>
      <c r="B86" s="247"/>
      <c r="C86" s="247"/>
      <c r="D86" s="247"/>
      <c r="E86" s="247"/>
      <c r="F86" s="248"/>
      <c r="G86" s="249"/>
      <c r="H86" s="247"/>
      <c r="I86" s="247"/>
      <c r="J86" s="248"/>
      <c r="K86" s="249"/>
      <c r="L86" s="247"/>
      <c r="M86" s="247"/>
      <c r="N86" s="248"/>
      <c r="O86" s="250"/>
      <c r="P86" s="250"/>
      <c r="Q86" s="251"/>
      <c r="R86" s="250"/>
      <c r="S86" s="250"/>
      <c r="T86" s="251"/>
      <c r="U86" s="281">
        <f t="shared" ca="1" si="10"/>
        <v>41497</v>
      </c>
      <c r="V86" s="256">
        <f t="shared" ca="1" si="10"/>
        <v>41497</v>
      </c>
      <c r="W86" s="297"/>
      <c r="X86" s="297"/>
      <c r="Y86" s="298"/>
      <c r="Z86" s="297"/>
      <c r="AA86" s="297"/>
      <c r="AB86" s="298"/>
      <c r="AC86" s="297"/>
      <c r="AD86" s="297"/>
      <c r="AE86" s="298"/>
      <c r="AF86" s="313"/>
      <c r="AG86" s="314"/>
      <c r="AH86" s="315"/>
      <c r="AI86" s="297"/>
      <c r="AJ86" s="297"/>
      <c r="AK86" s="298"/>
      <c r="AL86" s="344" t="s">
        <v>59</v>
      </c>
      <c r="AM86" s="345"/>
      <c r="AN86" s="323" t="s">
        <v>59</v>
      </c>
      <c r="AO86" s="256">
        <f t="shared" ca="1" si="11"/>
        <v>41497</v>
      </c>
    </row>
    <row r="87" spans="1:41" ht="24.75" thickTop="1">
      <c r="A87" s="256">
        <f t="shared" ca="1" si="9"/>
        <v>41498</v>
      </c>
      <c r="B87" s="247"/>
      <c r="C87" s="247"/>
      <c r="D87" s="247"/>
      <c r="E87" s="247"/>
      <c r="F87" s="248"/>
      <c r="G87" s="249"/>
      <c r="H87" s="247"/>
      <c r="I87" s="247"/>
      <c r="J87" s="248"/>
      <c r="K87" s="249"/>
      <c r="L87" s="247"/>
      <c r="M87" s="247"/>
      <c r="N87" s="248"/>
      <c r="O87" s="250"/>
      <c r="P87" s="250"/>
      <c r="Q87" s="251"/>
      <c r="R87" s="250"/>
      <c r="S87" s="250"/>
      <c r="T87" s="251"/>
      <c r="U87" s="281">
        <f t="shared" ca="1" si="10"/>
        <v>41498</v>
      </c>
      <c r="V87" s="256">
        <f t="shared" ca="1" si="10"/>
        <v>41498</v>
      </c>
      <c r="W87" s="297"/>
      <c r="X87" s="297"/>
      <c r="Y87" s="298"/>
      <c r="Z87" s="297"/>
      <c r="AA87" s="297"/>
      <c r="AB87" s="298"/>
      <c r="AC87" s="297"/>
      <c r="AD87" s="297"/>
      <c r="AE87" s="298"/>
      <c r="AF87" s="297"/>
      <c r="AG87" s="297"/>
      <c r="AH87" s="298"/>
      <c r="AI87" s="297"/>
      <c r="AJ87" s="297"/>
      <c r="AK87" s="298"/>
      <c r="AL87" s="344" t="s">
        <v>59</v>
      </c>
      <c r="AM87" s="345"/>
      <c r="AN87" s="323" t="s">
        <v>59</v>
      </c>
      <c r="AO87" s="256">
        <f t="shared" ca="1" si="11"/>
        <v>41498</v>
      </c>
    </row>
    <row r="88" spans="1:41" ht="24">
      <c r="A88" s="256">
        <f t="shared" ca="1" si="9"/>
        <v>41499</v>
      </c>
      <c r="B88" s="247"/>
      <c r="C88" s="247"/>
      <c r="D88" s="247"/>
      <c r="E88" s="247"/>
      <c r="F88" s="248"/>
      <c r="G88" s="249"/>
      <c r="H88" s="247"/>
      <c r="I88" s="247"/>
      <c r="J88" s="248"/>
      <c r="K88" s="249"/>
      <c r="L88" s="247"/>
      <c r="M88" s="247"/>
      <c r="N88" s="248"/>
      <c r="O88" s="250"/>
      <c r="P88" s="250"/>
      <c r="Q88" s="251"/>
      <c r="R88" s="250"/>
      <c r="S88" s="250"/>
      <c r="T88" s="251"/>
      <c r="U88" s="281">
        <f t="shared" ca="1" si="10"/>
        <v>41499</v>
      </c>
      <c r="V88" s="256">
        <f t="shared" ca="1" si="10"/>
        <v>41499</v>
      </c>
      <c r="W88" s="297"/>
      <c r="X88" s="297"/>
      <c r="Y88" s="298"/>
      <c r="Z88" s="297"/>
      <c r="AA88" s="297"/>
      <c r="AB88" s="298"/>
      <c r="AC88" s="297"/>
      <c r="AD88" s="297"/>
      <c r="AE88" s="298"/>
      <c r="AF88" s="297"/>
      <c r="AG88" s="297"/>
      <c r="AH88" s="298"/>
      <c r="AI88" s="297"/>
      <c r="AJ88" s="297"/>
      <c r="AK88" s="298"/>
      <c r="AL88" s="344" t="s">
        <v>59</v>
      </c>
      <c r="AM88" s="345"/>
      <c r="AN88" s="323" t="s">
        <v>59</v>
      </c>
      <c r="AO88" s="256">
        <f t="shared" ca="1" si="11"/>
        <v>41499</v>
      </c>
    </row>
    <row r="89" spans="1:41" ht="24">
      <c r="A89" s="256">
        <f t="shared" ca="1" si="9"/>
        <v>41500</v>
      </c>
      <c r="B89" s="247"/>
      <c r="C89" s="247"/>
      <c r="D89" s="247"/>
      <c r="E89" s="247"/>
      <c r="F89" s="248"/>
      <c r="G89" s="249"/>
      <c r="H89" s="247"/>
      <c r="I89" s="247"/>
      <c r="J89" s="248"/>
      <c r="K89" s="249"/>
      <c r="L89" s="247"/>
      <c r="M89" s="247"/>
      <c r="N89" s="248"/>
      <c r="O89" s="250"/>
      <c r="P89" s="250"/>
      <c r="Q89" s="251"/>
      <c r="R89" s="250"/>
      <c r="S89" s="250"/>
      <c r="T89" s="251"/>
      <c r="U89" s="281">
        <f t="shared" ca="1" si="10"/>
        <v>41500</v>
      </c>
      <c r="V89" s="256">
        <f t="shared" ca="1" si="10"/>
        <v>41500</v>
      </c>
      <c r="W89" s="297"/>
      <c r="X89" s="297"/>
      <c r="Y89" s="298"/>
      <c r="Z89" s="297"/>
      <c r="AA89" s="297"/>
      <c r="AB89" s="298"/>
      <c r="AC89" s="297"/>
      <c r="AD89" s="297"/>
      <c r="AE89" s="298"/>
      <c r="AF89" s="297"/>
      <c r="AG89" s="297"/>
      <c r="AH89" s="298"/>
      <c r="AI89" s="297"/>
      <c r="AJ89" s="297"/>
      <c r="AK89" s="298"/>
      <c r="AL89" s="344" t="s">
        <v>59</v>
      </c>
      <c r="AM89" s="345"/>
      <c r="AN89" s="323" t="s">
        <v>59</v>
      </c>
      <c r="AO89" s="256">
        <f t="shared" ca="1" si="11"/>
        <v>41500</v>
      </c>
    </row>
    <row r="90" spans="1:41" ht="24.75" thickBot="1">
      <c r="A90" s="256">
        <f t="shared" ca="1" si="9"/>
        <v>41501</v>
      </c>
      <c r="B90" s="243"/>
      <c r="C90" s="243"/>
      <c r="D90" s="243"/>
      <c r="E90" s="243"/>
      <c r="F90" s="252"/>
      <c r="G90" s="394"/>
      <c r="H90" s="243"/>
      <c r="I90" s="243"/>
      <c r="J90" s="252"/>
      <c r="K90" s="394"/>
      <c r="L90" s="243"/>
      <c r="M90" s="243"/>
      <c r="N90" s="252"/>
      <c r="O90" s="395"/>
      <c r="P90" s="395"/>
      <c r="Q90" s="396"/>
      <c r="R90" s="395"/>
      <c r="S90" s="395"/>
      <c r="T90" s="396"/>
      <c r="U90" s="281">
        <f t="shared" ca="1" si="10"/>
        <v>41501</v>
      </c>
      <c r="V90" s="256">
        <f t="shared" ca="1" si="10"/>
        <v>41501</v>
      </c>
      <c r="W90" s="297"/>
      <c r="X90" s="297"/>
      <c r="Y90" s="298"/>
      <c r="Z90" s="297"/>
      <c r="AA90" s="297"/>
      <c r="AB90" s="298"/>
      <c r="AC90" s="297"/>
      <c r="AD90" s="297"/>
      <c r="AE90" s="298"/>
      <c r="AF90" s="297"/>
      <c r="AG90" s="297"/>
      <c r="AH90" s="298"/>
      <c r="AI90" s="297"/>
      <c r="AJ90" s="297"/>
      <c r="AK90" s="298"/>
      <c r="AL90" s="344" t="s">
        <v>59</v>
      </c>
      <c r="AM90" s="345"/>
      <c r="AN90" s="323" t="s">
        <v>59</v>
      </c>
      <c r="AO90" s="256">
        <f t="shared" ca="1" si="11"/>
        <v>41501</v>
      </c>
    </row>
    <row r="91" spans="1:41" ht="21.75" thickTop="1" thickBot="1">
      <c r="A91" s="256">
        <f t="shared" ca="1" si="9"/>
        <v>41502</v>
      </c>
      <c r="B91" s="243"/>
      <c r="C91" s="243"/>
      <c r="D91" s="243"/>
      <c r="E91" s="243"/>
      <c r="F91" s="252"/>
      <c r="G91" s="394"/>
      <c r="H91" s="243"/>
      <c r="I91" s="243"/>
      <c r="J91" s="252"/>
      <c r="K91" s="394"/>
      <c r="L91" s="243"/>
      <c r="M91" s="243"/>
      <c r="N91" s="252"/>
      <c r="O91" s="395"/>
      <c r="P91" s="395"/>
      <c r="Q91" s="396"/>
      <c r="R91" s="395"/>
      <c r="S91" s="395"/>
      <c r="T91" s="396"/>
      <c r="U91" s="281">
        <f t="shared" ca="1" si="10"/>
        <v>41502</v>
      </c>
      <c r="V91" s="256">
        <f t="shared" ca="1" si="10"/>
        <v>41502</v>
      </c>
      <c r="W91" s="397"/>
      <c r="X91" s="397"/>
      <c r="Y91" s="398"/>
      <c r="Z91" s="397"/>
      <c r="AA91" s="397"/>
      <c r="AB91" s="398"/>
      <c r="AC91" s="397"/>
      <c r="AD91" s="397"/>
      <c r="AE91" s="398"/>
      <c r="AF91" s="397"/>
      <c r="AG91" s="397"/>
      <c r="AH91" s="398"/>
      <c r="AI91" s="397"/>
      <c r="AJ91" s="397"/>
      <c r="AK91" s="398"/>
      <c r="AL91" s="399"/>
      <c r="AM91" s="400"/>
      <c r="AN91" s="401"/>
      <c r="AO91" s="256">
        <f t="shared" ca="1" si="11"/>
        <v>41502</v>
      </c>
    </row>
    <row r="92" spans="1:41" ht="21" thickTop="1">
      <c r="A92" s="256">
        <f t="shared" ca="1" si="9"/>
        <v>41503</v>
      </c>
      <c r="B92" s="243"/>
      <c r="C92" s="243"/>
      <c r="D92" s="243"/>
      <c r="E92" s="243"/>
      <c r="F92" s="252"/>
      <c r="G92" s="394"/>
      <c r="H92" s="243"/>
      <c r="I92" s="243"/>
      <c r="J92" s="252"/>
      <c r="K92" s="394"/>
      <c r="L92" s="243"/>
      <c r="M92" s="243"/>
      <c r="N92" s="252"/>
      <c r="O92" s="395"/>
      <c r="P92" s="395"/>
      <c r="Q92" s="396"/>
      <c r="R92" s="395"/>
      <c r="S92" s="395"/>
      <c r="T92" s="396"/>
      <c r="U92" s="281">
        <f t="shared" ca="1" si="10"/>
        <v>41503</v>
      </c>
      <c r="V92" s="256">
        <f t="shared" ca="1" si="10"/>
        <v>41503</v>
      </c>
      <c r="W92" s="395"/>
      <c r="X92" s="395"/>
      <c r="Y92" s="396"/>
      <c r="Z92" s="395"/>
      <c r="AA92" s="395"/>
      <c r="AB92" s="396"/>
      <c r="AC92" s="395"/>
      <c r="AD92" s="395"/>
      <c r="AE92" s="396"/>
      <c r="AF92" s="395"/>
      <c r="AG92" s="395"/>
      <c r="AH92" s="396"/>
      <c r="AI92" s="395"/>
      <c r="AJ92" s="395"/>
      <c r="AK92" s="396"/>
      <c r="AL92" s="402"/>
      <c r="AM92" s="395"/>
      <c r="AN92" s="396"/>
      <c r="AO92" s="256">
        <f t="shared" ca="1" si="11"/>
        <v>41503</v>
      </c>
    </row>
    <row r="93" spans="1:41" ht="20.25">
      <c r="A93" s="256">
        <f t="shared" ca="1" si="9"/>
        <v>41504</v>
      </c>
      <c r="B93" s="243"/>
      <c r="C93" s="243"/>
      <c r="D93" s="243"/>
      <c r="E93" s="243"/>
      <c r="F93" s="252"/>
      <c r="G93" s="394"/>
      <c r="H93" s="243"/>
      <c r="I93" s="243"/>
      <c r="J93" s="252"/>
      <c r="K93" s="394"/>
      <c r="L93" s="243"/>
      <c r="M93" s="243"/>
      <c r="N93" s="252"/>
      <c r="O93" s="395"/>
      <c r="P93" s="395"/>
      <c r="Q93" s="396"/>
      <c r="R93" s="395"/>
      <c r="S93" s="395"/>
      <c r="T93" s="396"/>
      <c r="U93" s="281">
        <f t="shared" ref="U93:V93" ca="1" si="12">DATE(YEAR(TODAY()),MONTH(U92),DAY(U92)+1)</f>
        <v>41504</v>
      </c>
      <c r="V93" s="256">
        <f t="shared" ca="1" si="12"/>
        <v>41504</v>
      </c>
      <c r="W93" s="395"/>
      <c r="X93" s="395"/>
      <c r="Y93" s="396"/>
      <c r="Z93" s="395"/>
      <c r="AA93" s="395"/>
      <c r="AB93" s="396"/>
      <c r="AC93" s="395"/>
      <c r="AD93" s="395"/>
      <c r="AE93" s="396"/>
      <c r="AF93" s="395"/>
      <c r="AG93" s="395"/>
      <c r="AH93" s="396"/>
      <c r="AI93" s="395"/>
      <c r="AJ93" s="395"/>
      <c r="AK93" s="396"/>
      <c r="AL93" s="402"/>
      <c r="AM93" s="395"/>
      <c r="AN93" s="396"/>
      <c r="AO93" s="256">
        <f t="shared" ca="1" si="11"/>
        <v>41504</v>
      </c>
    </row>
    <row r="94" spans="1:41" ht="21" thickBot="1">
      <c r="A94" s="403"/>
      <c r="B94" s="243"/>
      <c r="C94" s="243"/>
      <c r="D94" s="243"/>
      <c r="E94" s="243"/>
      <c r="F94" s="252"/>
      <c r="G94" s="394"/>
      <c r="H94" s="243"/>
      <c r="I94" s="243"/>
      <c r="J94" s="252"/>
      <c r="K94" s="394"/>
      <c r="L94" s="243"/>
      <c r="M94" s="243"/>
      <c r="N94" s="252"/>
      <c r="O94" s="395"/>
      <c r="P94" s="395"/>
      <c r="Q94" s="396"/>
      <c r="R94" s="395"/>
      <c r="S94" s="395"/>
      <c r="T94" s="396"/>
      <c r="U94" s="252"/>
      <c r="V94" s="246"/>
      <c r="W94" s="395"/>
      <c r="X94" s="395"/>
      <c r="Y94" s="396"/>
      <c r="Z94" s="395"/>
      <c r="AA94" s="395"/>
      <c r="AB94" s="396"/>
      <c r="AC94" s="395"/>
      <c r="AD94" s="395"/>
      <c r="AE94" s="396"/>
      <c r="AF94" s="395"/>
      <c r="AG94" s="395"/>
      <c r="AH94" s="396"/>
      <c r="AI94" s="395"/>
      <c r="AJ94" s="395"/>
      <c r="AK94" s="396"/>
      <c r="AL94" s="402"/>
      <c r="AM94" s="395"/>
      <c r="AN94" s="396"/>
      <c r="AO94" s="246"/>
    </row>
    <row r="95" spans="1:41" s="413" customFormat="1" ht="29.25" customHeight="1" thickTop="1">
      <c r="A95" s="404"/>
      <c r="B95" s="405"/>
      <c r="C95" s="406"/>
      <c r="D95" s="406"/>
      <c r="E95" s="406"/>
      <c r="F95" s="407"/>
      <c r="G95" s="797" t="s">
        <v>60</v>
      </c>
      <c r="H95" s="798"/>
      <c r="I95" s="798"/>
      <c r="J95" s="408"/>
      <c r="K95" s="797" t="s">
        <v>61</v>
      </c>
      <c r="L95" s="798"/>
      <c r="M95" s="798"/>
      <c r="N95" s="799"/>
      <c r="O95" s="409"/>
      <c r="P95" s="409"/>
      <c r="Q95" s="410"/>
      <c r="R95" s="411"/>
      <c r="S95" s="409"/>
      <c r="T95" s="410"/>
      <c r="U95" s="410"/>
      <c r="V95" s="404"/>
      <c r="W95" s="406"/>
      <c r="X95" s="409"/>
      <c r="Y95" s="410"/>
      <c r="Z95" s="412"/>
      <c r="AA95" s="409"/>
      <c r="AB95" s="410"/>
      <c r="AC95" s="202" t="s">
        <v>62</v>
      </c>
      <c r="AD95" s="409"/>
      <c r="AE95" s="410"/>
      <c r="AF95" s="409"/>
      <c r="AG95" s="409"/>
      <c r="AH95" s="410"/>
      <c r="AI95" s="409"/>
      <c r="AJ95" s="409"/>
      <c r="AK95" s="410"/>
      <c r="AL95" s="800" t="s">
        <v>63</v>
      </c>
      <c r="AM95" s="798"/>
      <c r="AN95" s="799"/>
      <c r="AO95" s="410"/>
    </row>
    <row r="96" spans="1:41" s="413" customFormat="1" ht="22.5" customHeight="1">
      <c r="A96" s="414"/>
      <c r="B96" s="415"/>
      <c r="C96" s="416"/>
      <c r="D96" s="416"/>
      <c r="E96" s="416"/>
      <c r="F96" s="417"/>
      <c r="G96" s="789" t="s">
        <v>64</v>
      </c>
      <c r="H96" s="790"/>
      <c r="I96" s="790"/>
      <c r="J96" s="418"/>
      <c r="K96" s="419"/>
      <c r="L96" s="420"/>
      <c r="M96" s="420"/>
      <c r="N96" s="421"/>
      <c r="O96" s="416"/>
      <c r="P96" s="416"/>
      <c r="Q96" s="417"/>
      <c r="R96" s="416"/>
      <c r="S96" s="416"/>
      <c r="T96" s="417"/>
      <c r="U96" s="417"/>
      <c r="V96" s="414"/>
      <c r="W96" s="416"/>
      <c r="X96" s="416"/>
      <c r="Y96" s="417"/>
      <c r="Z96" s="416"/>
      <c r="AA96" s="416"/>
      <c r="AB96" s="417"/>
      <c r="AC96" s="416"/>
      <c r="AD96" s="416"/>
      <c r="AE96" s="417"/>
      <c r="AF96" s="416"/>
      <c r="AG96" s="416"/>
      <c r="AH96" s="417"/>
      <c r="AI96" s="416"/>
      <c r="AJ96" s="416"/>
      <c r="AK96" s="417"/>
      <c r="AL96" s="735"/>
      <c r="AM96" s="736"/>
      <c r="AN96" s="737"/>
      <c r="AO96" s="417"/>
    </row>
    <row r="97" spans="1:41" s="413" customFormat="1" ht="22.5" customHeight="1">
      <c r="A97" s="414"/>
      <c r="B97" s="415"/>
      <c r="C97" s="416"/>
      <c r="D97" s="416"/>
      <c r="E97" s="416"/>
      <c r="F97" s="417"/>
      <c r="G97" s="789" t="s">
        <v>65</v>
      </c>
      <c r="H97" s="790"/>
      <c r="I97" s="790"/>
      <c r="J97" s="791"/>
      <c r="K97" s="419"/>
      <c r="L97" s="420"/>
      <c r="M97" s="420"/>
      <c r="N97" s="421"/>
      <c r="O97" s="416"/>
      <c r="P97" s="416"/>
      <c r="Q97" s="417"/>
      <c r="R97" s="416"/>
      <c r="S97" s="416"/>
      <c r="T97" s="417"/>
      <c r="U97" s="417"/>
      <c r="V97" s="414"/>
      <c r="W97" s="416"/>
      <c r="X97" s="416"/>
      <c r="Y97" s="417"/>
      <c r="Z97" s="416"/>
      <c r="AA97" s="416"/>
      <c r="AB97" s="417"/>
      <c r="AC97" s="416"/>
      <c r="AD97" s="416"/>
      <c r="AE97" s="417"/>
      <c r="AF97" s="416"/>
      <c r="AG97" s="416"/>
      <c r="AH97" s="417"/>
      <c r="AI97" s="416"/>
      <c r="AJ97" s="416"/>
      <c r="AK97" s="417"/>
      <c r="AL97" s="419"/>
      <c r="AM97" s="422"/>
      <c r="AN97" s="418"/>
      <c r="AO97" s="417"/>
    </row>
    <row r="98" spans="1:41" s="413" customFormat="1" ht="26.25" customHeight="1">
      <c r="A98" s="414"/>
      <c r="B98" s="416"/>
      <c r="C98" s="416"/>
      <c r="D98" s="416"/>
      <c r="E98" s="416"/>
      <c r="F98" s="417"/>
      <c r="G98" s="735" t="s">
        <v>66</v>
      </c>
      <c r="H98" s="790"/>
      <c r="I98" s="790"/>
      <c r="J98" s="791"/>
      <c r="K98" s="423"/>
      <c r="L98" s="420"/>
      <c r="M98" s="420"/>
      <c r="N98" s="421"/>
      <c r="O98" s="416"/>
      <c r="P98" s="416"/>
      <c r="Q98" s="417"/>
      <c r="R98" s="416"/>
      <c r="S98" s="416"/>
      <c r="T98" s="417"/>
      <c r="U98" s="417"/>
      <c r="V98" s="414"/>
      <c r="W98" s="416"/>
      <c r="X98" s="416"/>
      <c r="Y98" s="417"/>
      <c r="Z98" s="416"/>
      <c r="AA98" s="416"/>
      <c r="AB98" s="417"/>
      <c r="AC98" s="416"/>
      <c r="AD98" s="416"/>
      <c r="AE98" s="417"/>
      <c r="AF98" s="416"/>
      <c r="AG98" s="416"/>
      <c r="AH98" s="417"/>
      <c r="AI98" s="416"/>
      <c r="AJ98" s="416"/>
      <c r="AK98" s="417"/>
      <c r="AL98" s="424"/>
      <c r="AM98" s="416"/>
      <c r="AN98" s="417"/>
      <c r="AO98" s="417"/>
    </row>
    <row r="99" spans="1:41" s="413" customFormat="1" ht="24.75" customHeight="1">
      <c r="A99" s="414"/>
      <c r="B99" s="416"/>
      <c r="C99" s="416"/>
      <c r="D99" s="416"/>
      <c r="E99" s="416"/>
      <c r="F99" s="417"/>
      <c r="G99" s="735" t="s">
        <v>67</v>
      </c>
      <c r="H99" s="790"/>
      <c r="I99" s="790"/>
      <c r="J99" s="791"/>
      <c r="K99" s="423"/>
      <c r="L99" s="420"/>
      <c r="M99" s="420"/>
      <c r="N99" s="421"/>
      <c r="O99" s="416"/>
      <c r="P99" s="416"/>
      <c r="Q99" s="417"/>
      <c r="R99" s="416"/>
      <c r="S99" s="416"/>
      <c r="T99" s="417"/>
      <c r="U99" s="417"/>
      <c r="V99" s="414"/>
      <c r="W99" s="416"/>
      <c r="X99" s="416"/>
      <c r="Y99" s="417"/>
      <c r="Z99" s="416"/>
      <c r="AA99" s="416"/>
      <c r="AB99" s="417"/>
      <c r="AC99" s="416"/>
      <c r="AD99" s="416"/>
      <c r="AE99" s="417"/>
      <c r="AF99" s="416"/>
      <c r="AG99" s="416"/>
      <c r="AH99" s="417"/>
      <c r="AI99" s="416"/>
      <c r="AJ99" s="416"/>
      <c r="AK99" s="417"/>
      <c r="AL99" s="424"/>
      <c r="AM99" s="416"/>
      <c r="AN99" s="417"/>
      <c r="AO99" s="417"/>
    </row>
    <row r="100" spans="1:41" s="413" customFormat="1" ht="27.75" customHeight="1" thickBot="1">
      <c r="A100" s="425"/>
      <c r="B100" s="426"/>
      <c r="C100" s="426"/>
      <c r="D100" s="426"/>
      <c r="E100" s="426"/>
      <c r="F100" s="427"/>
      <c r="G100" s="741" t="s">
        <v>68</v>
      </c>
      <c r="H100" s="792"/>
      <c r="I100" s="792"/>
      <c r="J100" s="793"/>
      <c r="K100" s="428"/>
      <c r="L100" s="429"/>
      <c r="M100" s="429"/>
      <c r="N100" s="430"/>
      <c r="O100" s="426"/>
      <c r="P100" s="426"/>
      <c r="Q100" s="427"/>
      <c r="R100" s="426"/>
      <c r="S100" s="426"/>
      <c r="T100" s="427"/>
      <c r="U100" s="427"/>
      <c r="V100" s="425"/>
      <c r="W100" s="426"/>
      <c r="X100" s="426"/>
      <c r="Y100" s="427"/>
      <c r="Z100" s="426"/>
      <c r="AA100" s="426"/>
      <c r="AB100" s="427"/>
      <c r="AC100" s="426"/>
      <c r="AD100" s="426"/>
      <c r="AE100" s="427"/>
      <c r="AF100" s="426"/>
      <c r="AG100" s="426"/>
      <c r="AH100" s="427"/>
      <c r="AI100" s="426"/>
      <c r="AJ100" s="426"/>
      <c r="AK100" s="427"/>
      <c r="AL100" s="431"/>
      <c r="AM100" s="426"/>
      <c r="AN100" s="427"/>
      <c r="AO100" s="427"/>
    </row>
    <row r="101" spans="1:41" s="413" customFormat="1" ht="27.75" customHeight="1" thickTop="1">
      <c r="A101" s="414"/>
      <c r="B101" s="416"/>
      <c r="C101" s="416"/>
      <c r="D101" s="416"/>
      <c r="E101" s="416"/>
      <c r="F101" s="417"/>
      <c r="G101" s="432"/>
      <c r="H101" s="433"/>
      <c r="I101" s="433"/>
      <c r="J101" s="434"/>
      <c r="K101" s="419"/>
      <c r="L101" s="422"/>
      <c r="M101" s="422"/>
      <c r="N101" s="418"/>
      <c r="O101" s="416"/>
      <c r="P101" s="416"/>
      <c r="Q101" s="417"/>
      <c r="R101" s="416"/>
      <c r="S101" s="416"/>
      <c r="T101" s="417"/>
      <c r="U101" s="417"/>
      <c r="V101" s="414"/>
      <c r="W101" s="416"/>
      <c r="X101" s="416"/>
      <c r="Y101" s="417"/>
      <c r="Z101" s="416"/>
      <c r="AA101" s="416"/>
      <c r="AB101" s="417"/>
      <c r="AC101" s="416"/>
      <c r="AD101" s="416"/>
      <c r="AE101" s="417"/>
      <c r="AF101" s="416"/>
      <c r="AG101" s="416"/>
      <c r="AH101" s="417"/>
      <c r="AI101" s="416"/>
      <c r="AJ101" s="416"/>
      <c r="AK101" s="417"/>
      <c r="AL101" s="424"/>
      <c r="AM101" s="416"/>
      <c r="AN101" s="417"/>
      <c r="AO101" s="417"/>
    </row>
    <row r="102" spans="1:41" s="413" customFormat="1" ht="18.75">
      <c r="A102" s="414"/>
      <c r="B102" s="416"/>
      <c r="C102" s="416"/>
      <c r="D102" s="416"/>
      <c r="E102" s="416"/>
      <c r="F102" s="417"/>
      <c r="G102" s="419"/>
      <c r="H102" s="422"/>
      <c r="I102" s="422"/>
      <c r="J102" s="418"/>
      <c r="K102" s="424"/>
      <c r="L102" s="416"/>
      <c r="M102" s="416"/>
      <c r="N102" s="417"/>
      <c r="O102" s="416"/>
      <c r="P102" s="416"/>
      <c r="Q102" s="417"/>
      <c r="R102" s="416"/>
      <c r="S102" s="416"/>
      <c r="T102" s="417"/>
      <c r="U102" s="417"/>
      <c r="V102" s="414"/>
      <c r="W102" s="416"/>
      <c r="X102" s="416"/>
      <c r="Y102" s="417"/>
      <c r="Z102" s="416"/>
      <c r="AA102" s="416"/>
      <c r="AB102" s="417"/>
      <c r="AC102" s="416"/>
      <c r="AD102" s="416"/>
      <c r="AE102" s="417"/>
      <c r="AF102" s="416"/>
      <c r="AG102" s="416"/>
      <c r="AH102" s="417"/>
      <c r="AI102" s="416"/>
      <c r="AJ102" s="416"/>
      <c r="AK102" s="417"/>
      <c r="AL102" s="424"/>
      <c r="AM102" s="416"/>
      <c r="AN102" s="417"/>
      <c r="AO102" s="417"/>
    </row>
    <row r="103" spans="1:41" s="413" customFormat="1" ht="18.75">
      <c r="A103" s="414"/>
      <c r="B103" s="416"/>
      <c r="C103" s="416"/>
      <c r="D103" s="416"/>
      <c r="E103" s="416"/>
      <c r="F103" s="417"/>
      <c r="G103" s="424"/>
      <c r="H103" s="416"/>
      <c r="I103" s="416"/>
      <c r="J103" s="417"/>
      <c r="K103" s="424"/>
      <c r="L103" s="416"/>
      <c r="M103" s="416"/>
      <c r="N103" s="417"/>
      <c r="O103" s="416"/>
      <c r="P103" s="416"/>
      <c r="Q103" s="417"/>
      <c r="R103" s="416"/>
      <c r="S103" s="416"/>
      <c r="T103" s="417"/>
      <c r="U103" s="417"/>
      <c r="V103" s="414"/>
      <c r="W103" s="416"/>
      <c r="X103" s="416"/>
      <c r="Y103" s="417"/>
      <c r="Z103" s="416"/>
      <c r="AA103" s="416"/>
      <c r="AB103" s="417"/>
      <c r="AC103" s="416"/>
      <c r="AD103" s="416"/>
      <c r="AE103" s="417"/>
      <c r="AF103" s="416"/>
      <c r="AG103" s="416"/>
      <c r="AH103" s="417"/>
      <c r="AI103" s="416"/>
      <c r="AJ103" s="416"/>
      <c r="AK103" s="417"/>
      <c r="AL103" s="424"/>
      <c r="AM103" s="416"/>
      <c r="AN103" s="417"/>
      <c r="AO103" s="417"/>
    </row>
    <row r="104" spans="1:41" s="413" customFormat="1" ht="18.75">
      <c r="A104" s="414"/>
      <c r="B104" s="416"/>
      <c r="C104" s="416"/>
      <c r="D104" s="416"/>
      <c r="E104" s="416"/>
      <c r="F104" s="417"/>
      <c r="G104" s="424"/>
      <c r="H104" s="416"/>
      <c r="I104" s="416"/>
      <c r="J104" s="417"/>
      <c r="K104" s="424"/>
      <c r="L104" s="416"/>
      <c r="M104" s="416"/>
      <c r="N104" s="417"/>
      <c r="O104" s="416"/>
      <c r="P104" s="416"/>
      <c r="Q104" s="417"/>
      <c r="R104" s="416"/>
      <c r="S104" s="416"/>
      <c r="T104" s="417"/>
      <c r="U104" s="417"/>
      <c r="V104" s="414"/>
      <c r="W104" s="416"/>
      <c r="X104" s="416"/>
      <c r="Y104" s="417"/>
      <c r="Z104" s="416"/>
      <c r="AA104" s="416"/>
      <c r="AB104" s="417"/>
      <c r="AC104" s="416"/>
      <c r="AD104" s="416"/>
      <c r="AE104" s="417"/>
      <c r="AF104" s="416"/>
      <c r="AG104" s="416"/>
      <c r="AH104" s="417"/>
      <c r="AI104" s="416"/>
      <c r="AJ104" s="416"/>
      <c r="AK104" s="417"/>
      <c r="AL104" s="424"/>
      <c r="AM104" s="416"/>
      <c r="AN104" s="417"/>
      <c r="AO104" s="417"/>
    </row>
    <row r="105" spans="1:41" s="413" customFormat="1" ht="18.75">
      <c r="A105" s="414"/>
      <c r="B105" s="416"/>
      <c r="C105" s="416"/>
      <c r="D105" s="416"/>
      <c r="E105" s="416"/>
      <c r="F105" s="417"/>
      <c r="G105" s="424"/>
      <c r="H105" s="416"/>
      <c r="I105" s="416"/>
      <c r="J105" s="417"/>
      <c r="K105" s="424"/>
      <c r="L105" s="416"/>
      <c r="M105" s="416"/>
      <c r="N105" s="417"/>
      <c r="O105" s="416"/>
      <c r="P105" s="416"/>
      <c r="Q105" s="417"/>
      <c r="R105" s="416"/>
      <c r="S105" s="416"/>
      <c r="T105" s="417"/>
      <c r="U105" s="417"/>
      <c r="V105" s="414"/>
      <c r="W105" s="416"/>
      <c r="X105" s="416"/>
      <c r="Y105" s="417"/>
      <c r="Z105" s="416"/>
      <c r="AA105" s="416"/>
      <c r="AB105" s="417"/>
      <c r="AC105" s="416"/>
      <c r="AD105" s="416"/>
      <c r="AE105" s="417"/>
      <c r="AF105" s="416"/>
      <c r="AG105" s="416"/>
      <c r="AH105" s="417"/>
      <c r="AI105" s="416"/>
      <c r="AJ105" s="416"/>
      <c r="AK105" s="417"/>
      <c r="AL105" s="424"/>
      <c r="AM105" s="416"/>
      <c r="AN105" s="417"/>
      <c r="AO105" s="417"/>
    </row>
    <row r="106" spans="1:41" s="413" customFormat="1" ht="18.75">
      <c r="A106" s="414"/>
      <c r="B106" s="416"/>
      <c r="C106" s="416"/>
      <c r="D106" s="416"/>
      <c r="E106" s="416"/>
      <c r="F106" s="417"/>
      <c r="G106" s="424"/>
      <c r="H106" s="416"/>
      <c r="I106" s="416"/>
      <c r="J106" s="417"/>
      <c r="K106" s="424"/>
      <c r="L106" s="416"/>
      <c r="M106" s="416"/>
      <c r="N106" s="417"/>
      <c r="O106" s="416"/>
      <c r="P106" s="416"/>
      <c r="Q106" s="417"/>
      <c r="R106" s="416"/>
      <c r="S106" s="416"/>
      <c r="T106" s="417"/>
      <c r="U106" s="417"/>
      <c r="V106" s="414"/>
      <c r="W106" s="416"/>
      <c r="X106" s="416"/>
      <c r="Y106" s="417"/>
      <c r="Z106" s="416"/>
      <c r="AA106" s="416"/>
      <c r="AB106" s="417"/>
      <c r="AC106" s="416"/>
      <c r="AD106" s="416"/>
      <c r="AE106" s="417"/>
      <c r="AF106" s="416"/>
      <c r="AG106" s="416"/>
      <c r="AH106" s="417"/>
      <c r="AI106" s="416"/>
      <c r="AJ106" s="416"/>
      <c r="AK106" s="417"/>
      <c r="AL106" s="424"/>
      <c r="AM106" s="416"/>
      <c r="AN106" s="417"/>
      <c r="AO106" s="417"/>
    </row>
    <row r="107" spans="1:41" s="413" customFormat="1" ht="18.75">
      <c r="A107" s="414"/>
      <c r="B107" s="416"/>
      <c r="C107" s="416"/>
      <c r="D107" s="416"/>
      <c r="E107" s="416"/>
      <c r="F107" s="417"/>
      <c r="G107" s="424"/>
      <c r="H107" s="416"/>
      <c r="I107" s="416"/>
      <c r="J107" s="417"/>
      <c r="K107" s="424"/>
      <c r="L107" s="416"/>
      <c r="M107" s="416"/>
      <c r="N107" s="417"/>
      <c r="O107" s="416"/>
      <c r="P107" s="416"/>
      <c r="Q107" s="417"/>
      <c r="R107" s="416"/>
      <c r="S107" s="416"/>
      <c r="T107" s="417"/>
      <c r="U107" s="417"/>
      <c r="V107" s="414"/>
      <c r="W107" s="416"/>
      <c r="X107" s="416"/>
      <c r="Y107" s="417"/>
      <c r="Z107" s="416"/>
      <c r="AA107" s="416"/>
      <c r="AB107" s="417"/>
      <c r="AC107" s="416"/>
      <c r="AD107" s="416"/>
      <c r="AE107" s="417"/>
      <c r="AF107" s="416"/>
      <c r="AG107" s="416"/>
      <c r="AH107" s="417"/>
      <c r="AI107" s="416"/>
      <c r="AJ107" s="416"/>
      <c r="AK107" s="417"/>
      <c r="AL107" s="424"/>
      <c r="AM107" s="416"/>
      <c r="AN107" s="417"/>
      <c r="AO107" s="417"/>
    </row>
    <row r="108" spans="1:41" s="413" customFormat="1" ht="18.75">
      <c r="A108" s="414"/>
      <c r="B108" s="416"/>
      <c r="C108" s="416"/>
      <c r="D108" s="416"/>
      <c r="E108" s="416"/>
      <c r="F108" s="417"/>
      <c r="G108" s="424"/>
      <c r="H108" s="416"/>
      <c r="I108" s="416"/>
      <c r="J108" s="417"/>
      <c r="K108" s="424"/>
      <c r="L108" s="416"/>
      <c r="M108" s="416"/>
      <c r="N108" s="417"/>
      <c r="O108" s="416"/>
      <c r="P108" s="416"/>
      <c r="Q108" s="417"/>
      <c r="R108" s="416"/>
      <c r="S108" s="416"/>
      <c r="T108" s="417"/>
      <c r="U108" s="417"/>
      <c r="V108" s="414"/>
      <c r="W108" s="416"/>
      <c r="X108" s="416"/>
      <c r="Y108" s="417"/>
      <c r="Z108" s="416"/>
      <c r="AA108" s="416"/>
      <c r="AB108" s="417"/>
      <c r="AC108" s="416"/>
      <c r="AD108" s="416"/>
      <c r="AE108" s="417"/>
      <c r="AF108" s="416"/>
      <c r="AG108" s="416"/>
      <c r="AH108" s="417"/>
      <c r="AI108" s="416"/>
      <c r="AJ108" s="416"/>
      <c r="AK108" s="417"/>
      <c r="AL108" s="424"/>
      <c r="AM108" s="416"/>
      <c r="AN108" s="417"/>
      <c r="AO108" s="417"/>
    </row>
    <row r="109" spans="1:41" s="413" customFormat="1" ht="19.5" thickBot="1">
      <c r="A109" s="425"/>
      <c r="B109" s="431"/>
      <c r="C109" s="426"/>
      <c r="D109" s="426"/>
      <c r="E109" s="426"/>
      <c r="F109" s="427"/>
      <c r="G109" s="431"/>
      <c r="H109" s="426"/>
      <c r="I109" s="426"/>
      <c r="J109" s="427"/>
      <c r="K109" s="431"/>
      <c r="L109" s="426"/>
      <c r="M109" s="426"/>
      <c r="N109" s="427"/>
      <c r="O109" s="426"/>
      <c r="P109" s="426"/>
      <c r="Q109" s="427"/>
      <c r="R109" s="426"/>
      <c r="S109" s="426"/>
      <c r="T109" s="427"/>
      <c r="U109" s="427"/>
      <c r="V109" s="425"/>
      <c r="W109" s="426"/>
      <c r="X109" s="426"/>
      <c r="Y109" s="427"/>
      <c r="Z109" s="426"/>
      <c r="AA109" s="426"/>
      <c r="AB109" s="427"/>
      <c r="AC109" s="426"/>
      <c r="AD109" s="426"/>
      <c r="AE109" s="427"/>
      <c r="AF109" s="426"/>
      <c r="AG109" s="426"/>
      <c r="AH109" s="427"/>
      <c r="AI109" s="426"/>
      <c r="AJ109" s="426"/>
      <c r="AK109" s="427"/>
      <c r="AL109" s="431"/>
      <c r="AM109" s="426"/>
      <c r="AN109" s="427"/>
      <c r="AO109" s="427"/>
    </row>
    <row r="110" spans="1:41" ht="16.5" thickTop="1"/>
  </sheetData>
  <sheetProtection formatColumns="0"/>
  <mergeCells count="54">
    <mergeCell ref="A3:U3"/>
    <mergeCell ref="V3:AO3"/>
    <mergeCell ref="B4:F6"/>
    <mergeCell ref="G4:J6"/>
    <mergeCell ref="K4:N6"/>
    <mergeCell ref="O4:Q5"/>
    <mergeCell ref="R4:T5"/>
    <mergeCell ref="W4:Y6"/>
    <mergeCell ref="Z4:AB6"/>
    <mergeCell ref="AC4:AE6"/>
    <mergeCell ref="A7:A9"/>
    <mergeCell ref="B7:B9"/>
    <mergeCell ref="D7:D9"/>
    <mergeCell ref="E7:E9"/>
    <mergeCell ref="F7:F9"/>
    <mergeCell ref="N7:N9"/>
    <mergeCell ref="AF4:AH6"/>
    <mergeCell ref="AI4:AK6"/>
    <mergeCell ref="AL4:AN6"/>
    <mergeCell ref="O6:Q6"/>
    <mergeCell ref="R6:T6"/>
    <mergeCell ref="G7:G9"/>
    <mergeCell ref="I7:I9"/>
    <mergeCell ref="J7:J9"/>
    <mergeCell ref="K7:K9"/>
    <mergeCell ref="M7:M9"/>
    <mergeCell ref="AE7:AE9"/>
    <mergeCell ref="O7:O9"/>
    <mergeCell ref="Q7:Q9"/>
    <mergeCell ref="R7:R9"/>
    <mergeCell ref="T7:T9"/>
    <mergeCell ref="U7:U9"/>
    <mergeCell ref="V7:V9"/>
    <mergeCell ref="W7:W9"/>
    <mergeCell ref="Y7:Y9"/>
    <mergeCell ref="Z7:Z9"/>
    <mergeCell ref="AB7:AB9"/>
    <mergeCell ref="AC7:AC9"/>
    <mergeCell ref="G97:J97"/>
    <mergeCell ref="G98:J98"/>
    <mergeCell ref="G99:J99"/>
    <mergeCell ref="G100:J100"/>
    <mergeCell ref="AO7:AO9"/>
    <mergeCell ref="G95:I95"/>
    <mergeCell ref="K95:N95"/>
    <mergeCell ref="AL95:AN95"/>
    <mergeCell ref="G96:I96"/>
    <mergeCell ref="AL96:AN96"/>
    <mergeCell ref="AF7:AF9"/>
    <mergeCell ref="AH7:AH9"/>
    <mergeCell ref="AI7:AI9"/>
    <mergeCell ref="AK7:AK9"/>
    <mergeCell ref="AL7:AL9"/>
    <mergeCell ref="AN7:AN9"/>
  </mergeCells>
  <conditionalFormatting sqref="AN24:AN26">
    <cfRule type="containsErrors" dxfId="10" priority="7">
      <formula>ISERROR(AN24)</formula>
    </cfRule>
  </conditionalFormatting>
  <conditionalFormatting sqref="AK40:AK79">
    <cfRule type="containsErrors" dxfId="9" priority="6">
      <formula>ISERROR(AK40)</formula>
    </cfRule>
  </conditionalFormatting>
  <conditionalFormatting sqref="AB39:AB41 AB44:AB78">
    <cfRule type="containsErrors" dxfId="8" priority="5">
      <formula>ISERROR(AB39)</formula>
    </cfRule>
  </conditionalFormatting>
  <conditionalFormatting sqref="Y30:Y31 Y34:Y75">
    <cfRule type="containsErrors" dxfId="7" priority="4">
      <formula>ISERROR(Y30)</formula>
    </cfRule>
  </conditionalFormatting>
  <conditionalFormatting sqref="Q78 Q32 Q37:Q39 Q41 Q43 Q46:Q75">
    <cfRule type="containsErrors" dxfId="6" priority="3">
      <formula>ISERROR(Q32)</formula>
    </cfRule>
  </conditionalFormatting>
  <conditionalFormatting sqref="E22 E24:E25 E27 E30:E53 E56:E59">
    <cfRule type="containsErrors" dxfId="5" priority="2">
      <formula>ISERROR(E22)</formula>
    </cfRule>
  </conditionalFormatting>
  <conditionalFormatting sqref="B22 B24:B25 B27 B30:B53 B56:B59">
    <cfRule type="containsErrors" dxfId="4" priority="1">
      <formula>ISERROR(B22)</formula>
    </cfRule>
  </conditionalFormatting>
  <printOptions horizontalCentered="1" verticalCentered="1"/>
  <pageMargins left="0.5" right="0.5" top="0.25" bottom="0.25" header="0.3" footer="0.3"/>
  <pageSetup scale="28" fitToWidth="0" fitToHeight="0" orientation="portrait" r:id="rId1"/>
  <headerFooter scaleWithDoc="0">
    <oddFooter>&amp;L&amp;A&amp;C&amp;F&amp;R&amp;D</oddFooter>
  </headerFooter>
  <colBreaks count="1" manualBreakCount="1">
    <brk id="21" max="9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0070C0"/>
    <pageSetUpPr fitToPage="1"/>
  </sheetPr>
  <dimension ref="A1:M76"/>
  <sheetViews>
    <sheetView zoomScaleNormal="100" zoomScaleSheetLayoutView="100" workbookViewId="0">
      <selection activeCell="H37" sqref="H37"/>
    </sheetView>
  </sheetViews>
  <sheetFormatPr defaultRowHeight="15"/>
  <cols>
    <col min="1" max="1" width="18.5703125" style="436" customWidth="1"/>
    <col min="2" max="2" width="11.85546875" style="436" customWidth="1"/>
    <col min="3" max="3" width="15" style="436" bestFit="1" customWidth="1"/>
    <col min="4" max="4" width="11" style="436" bestFit="1" customWidth="1"/>
    <col min="5" max="5" width="8.7109375" style="436" bestFit="1" customWidth="1"/>
    <col min="6" max="6" width="9.140625" style="436" customWidth="1"/>
    <col min="7" max="7" width="9.28515625" style="436" customWidth="1"/>
    <col min="8" max="10" width="7.5703125" style="436" bestFit="1" customWidth="1"/>
    <col min="11" max="16384" width="9.140625" style="436"/>
  </cols>
  <sheetData>
    <row r="1" spans="1:13" ht="15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13" ht="42" customHeight="1">
      <c r="A2" s="846" t="s">
        <v>177</v>
      </c>
      <c r="B2" s="847"/>
      <c r="C2" s="847"/>
      <c r="D2" s="847"/>
      <c r="E2" s="847"/>
      <c r="F2" s="847"/>
      <c r="G2" s="847"/>
      <c r="H2" s="847"/>
      <c r="I2" s="847"/>
      <c r="J2" s="847"/>
      <c r="K2" s="437"/>
      <c r="L2" s="438"/>
      <c r="M2" s="438"/>
    </row>
    <row r="3" spans="1:13">
      <c r="A3" s="439"/>
      <c r="B3" s="440"/>
      <c r="C3" s="440"/>
      <c r="D3" s="440"/>
      <c r="E3" s="440"/>
      <c r="F3" s="440"/>
      <c r="G3" s="440"/>
      <c r="H3" s="440"/>
      <c r="I3" s="440"/>
      <c r="J3" s="440"/>
      <c r="K3" s="437"/>
      <c r="L3" s="438"/>
      <c r="M3" s="438"/>
    </row>
    <row r="4" spans="1:13" ht="25.5">
      <c r="A4" s="441" t="s">
        <v>69</v>
      </c>
      <c r="B4" s="442" t="s">
        <v>70</v>
      </c>
      <c r="C4" s="442" t="s">
        <v>71</v>
      </c>
      <c r="D4" s="443" t="s">
        <v>72</v>
      </c>
      <c r="E4" s="444" t="s">
        <v>73</v>
      </c>
      <c r="F4" s="444" t="s">
        <v>74</v>
      </c>
      <c r="G4" s="444" t="s">
        <v>75</v>
      </c>
      <c r="H4" s="444" t="s">
        <v>76</v>
      </c>
      <c r="I4" s="444" t="s">
        <v>77</v>
      </c>
      <c r="J4" s="445" t="s">
        <v>78</v>
      </c>
      <c r="K4" s="446"/>
      <c r="L4" s="447"/>
      <c r="M4" s="447"/>
    </row>
    <row r="5" spans="1:13" ht="18.75">
      <c r="A5" s="448"/>
      <c r="B5" s="848" t="s">
        <v>79</v>
      </c>
      <c r="C5" s="849"/>
      <c r="D5" s="449">
        <v>2</v>
      </c>
      <c r="E5" s="450">
        <v>3</v>
      </c>
      <c r="F5" s="450">
        <v>2</v>
      </c>
      <c r="G5" s="450">
        <v>2</v>
      </c>
      <c r="H5" s="449">
        <v>2</v>
      </c>
      <c r="I5" s="449"/>
      <c r="J5" s="451"/>
      <c r="K5" s="446"/>
      <c r="L5" s="447"/>
      <c r="M5" s="447"/>
    </row>
    <row r="6" spans="1:13" ht="18.75">
      <c r="A6" s="452"/>
      <c r="B6" s="827" t="s">
        <v>80</v>
      </c>
      <c r="C6" s="828"/>
      <c r="D6" s="453">
        <v>41444</v>
      </c>
      <c r="E6" s="453">
        <v>41446</v>
      </c>
      <c r="F6" s="453">
        <v>41451</v>
      </c>
      <c r="G6" s="453">
        <v>41457</v>
      </c>
      <c r="H6" s="453">
        <v>41460</v>
      </c>
      <c r="I6" s="453" t="s">
        <v>59</v>
      </c>
      <c r="J6" s="454" t="s">
        <v>59</v>
      </c>
      <c r="K6" s="446"/>
      <c r="L6" s="447" t="s">
        <v>81</v>
      </c>
      <c r="M6" s="447"/>
    </row>
    <row r="7" spans="1:13" ht="15.75">
      <c r="A7" s="452"/>
      <c r="B7" s="827" t="s">
        <v>82</v>
      </c>
      <c r="C7" s="828"/>
      <c r="D7" s="455">
        <v>0.20833333333333331</v>
      </c>
      <c r="E7" s="455">
        <v>0.690359477124183</v>
      </c>
      <c r="F7" s="455">
        <v>0.73611111111111116</v>
      </c>
      <c r="G7" s="455">
        <v>0.87301587301587302</v>
      </c>
      <c r="H7" s="455">
        <v>0.31944444444444442</v>
      </c>
      <c r="I7" s="449"/>
      <c r="J7" s="451"/>
      <c r="K7" s="446"/>
      <c r="L7" s="456"/>
      <c r="M7" s="456"/>
    </row>
    <row r="8" spans="1:13" ht="15.75">
      <c r="A8" s="452"/>
      <c r="B8" s="827" t="s">
        <v>83</v>
      </c>
      <c r="C8" s="828"/>
      <c r="D8" s="457">
        <v>11101</v>
      </c>
      <c r="E8" s="457">
        <v>38097</v>
      </c>
      <c r="F8" s="457">
        <v>8441</v>
      </c>
      <c r="G8" s="457">
        <v>17517</v>
      </c>
      <c r="H8" s="457">
        <v>11367</v>
      </c>
      <c r="I8" s="457" t="s">
        <v>59</v>
      </c>
      <c r="J8" s="458" t="s">
        <v>59</v>
      </c>
      <c r="K8" s="446"/>
      <c r="L8" s="456"/>
      <c r="M8" s="456"/>
    </row>
    <row r="9" spans="1:13" ht="15.75">
      <c r="A9" s="459"/>
      <c r="B9" s="827" t="s">
        <v>84</v>
      </c>
      <c r="C9" s="828"/>
      <c r="D9" s="457">
        <f>IF(ISNUMBER(D8/D7),D8/D7,"-")</f>
        <v>53284.800000000003</v>
      </c>
      <c r="E9" s="457">
        <f t="shared" ref="E9:J9" si="0">IF(ISNUMBER(E8/E7),E8/E7,"-")</f>
        <v>55184.293491124263</v>
      </c>
      <c r="F9" s="457">
        <f t="shared" si="0"/>
        <v>11467.018867924528</v>
      </c>
      <c r="G9" s="457">
        <f t="shared" si="0"/>
        <v>20064.927272727273</v>
      </c>
      <c r="H9" s="457">
        <f t="shared" si="0"/>
        <v>35583.652173913048</v>
      </c>
      <c r="I9" s="457" t="str">
        <f t="shared" si="0"/>
        <v>-</v>
      </c>
      <c r="J9" s="458" t="str">
        <f t="shared" si="0"/>
        <v>-</v>
      </c>
      <c r="K9" s="446"/>
      <c r="L9" s="456"/>
      <c r="M9" s="456"/>
    </row>
    <row r="10" spans="1:13" ht="16.5" thickBot="1">
      <c r="A10" s="830" t="s">
        <v>85</v>
      </c>
      <c r="B10" s="831"/>
      <c r="C10" s="460">
        <v>35</v>
      </c>
      <c r="D10" s="461">
        <v>35</v>
      </c>
      <c r="E10" s="461">
        <v>35</v>
      </c>
      <c r="F10" s="461">
        <v>35</v>
      </c>
      <c r="G10" s="461">
        <v>35</v>
      </c>
      <c r="H10" s="461">
        <v>35</v>
      </c>
      <c r="I10" s="461" t="s">
        <v>59</v>
      </c>
      <c r="J10" s="462" t="s">
        <v>59</v>
      </c>
      <c r="K10" s="446"/>
      <c r="L10" s="456"/>
      <c r="M10" s="456"/>
    </row>
    <row r="11" spans="1:13">
      <c r="A11" s="463" t="s">
        <v>86</v>
      </c>
      <c r="B11" s="464">
        <v>24</v>
      </c>
      <c r="C11" s="465">
        <v>0</v>
      </c>
      <c r="D11" s="466">
        <v>41442</v>
      </c>
      <c r="E11" s="467">
        <v>41444</v>
      </c>
      <c r="F11" s="466">
        <v>41449</v>
      </c>
      <c r="G11" s="466">
        <v>41455</v>
      </c>
      <c r="H11" s="466">
        <v>41458</v>
      </c>
      <c r="I11" s="466" t="s">
        <v>59</v>
      </c>
      <c r="J11" s="468" t="s">
        <v>59</v>
      </c>
      <c r="K11" s="446"/>
      <c r="L11" s="456"/>
      <c r="M11" s="456"/>
    </row>
    <row r="12" spans="1:13">
      <c r="A12" s="441" t="s">
        <v>87</v>
      </c>
      <c r="B12" s="469">
        <v>87</v>
      </c>
      <c r="C12" s="470">
        <f>((B12-$B$11)/$C$10)</f>
        <v>1.8</v>
      </c>
      <c r="D12" s="471">
        <f>IF(ISNUMBER(D11),((($B12-$B11)/$D$10)+D11),"-")</f>
        <v>41443.800000000003</v>
      </c>
      <c r="E12" s="471">
        <f>IF(ISNUMBER(E11),((($B12-$B11)/$E$10)+E11),"-")</f>
        <v>41445.800000000003</v>
      </c>
      <c r="F12" s="471">
        <f>IF(ISNUMBER(F11),((($B12-$B11)/$F$10)+F11),"-")</f>
        <v>41450.800000000003</v>
      </c>
      <c r="G12" s="471">
        <f>IF(ISNUMBER(G11),((($B12-$B11)/$G$10)+G11),"-")</f>
        <v>41456.800000000003</v>
      </c>
      <c r="H12" s="471">
        <f>IF(ISNUMBER(H11),((($B12-$B11)/$H$10)+H11),"-")</f>
        <v>41459.800000000003</v>
      </c>
      <c r="I12" s="471" t="str">
        <f>IF(ISNUMBER(I11),((($B12-$B11)/$I$10)+I11),"-")</f>
        <v>-</v>
      </c>
      <c r="J12" s="472" t="str">
        <f>IF(ISNUMBER(J11),((($B12-$B11)/$J$10)+J11),"-")</f>
        <v>-</v>
      </c>
      <c r="K12" s="446"/>
      <c r="L12" s="456"/>
      <c r="M12" s="456"/>
    </row>
    <row r="13" spans="1:13" ht="15.75" thickBot="1">
      <c r="A13" s="473" t="s">
        <v>88</v>
      </c>
      <c r="B13" s="474">
        <v>123</v>
      </c>
      <c r="C13" s="475">
        <f>((B13-$B$11)/$C$10)</f>
        <v>2.8285714285714287</v>
      </c>
      <c r="D13" s="476">
        <f>IF(ISNUMBER(D12),((($B13-$B12)/$D$10)+D12),"-")</f>
        <v>41444.828571428574</v>
      </c>
      <c r="E13" s="476">
        <f>IF(ISNUMBER(E12),((($B13-$B12)/$E$10)+E12),"-")</f>
        <v>41446.828571428574</v>
      </c>
      <c r="F13" s="476">
        <f>IF(ISNUMBER(F12),((($B13-$B12)/$F$10)+F12),"-")</f>
        <v>41451.828571428574</v>
      </c>
      <c r="G13" s="476">
        <f>IF(ISNUMBER(G12),((($B13-$B12)/$G$10)+G12),"-")</f>
        <v>41457.828571428574</v>
      </c>
      <c r="H13" s="476">
        <f>IF(ISNUMBER(H12),((($B13-$B12)/$H$10)+H12),"-")</f>
        <v>41460.828571428574</v>
      </c>
      <c r="I13" s="476" t="str">
        <f>IF(ISNUMBER(I12),((($B13-$B12)/$I$10)+I12),"-")</f>
        <v>-</v>
      </c>
      <c r="J13" s="477" t="str">
        <f>IF(ISNUMBER(J12),((($B13-$B12)/$J$10)+J12),"-")</f>
        <v>-</v>
      </c>
      <c r="K13" s="440"/>
      <c r="L13" s="478"/>
      <c r="M13" s="478"/>
    </row>
    <row r="14" spans="1:13">
      <c r="A14" s="459" t="s">
        <v>89</v>
      </c>
      <c r="B14" s="479">
        <v>161</v>
      </c>
      <c r="C14" s="480">
        <f>((B14-$B$11)/$C$10)</f>
        <v>3.9142857142857141</v>
      </c>
      <c r="D14" s="481">
        <f>IF(ISNUMBER(D13),((($B14-$B13)/$D$10)+D13),"-")</f>
        <v>41445.914285714287</v>
      </c>
      <c r="E14" s="481">
        <f>IF(ISNUMBER(E13),((($B14-$B13)/$E$10)+E13),"-")</f>
        <v>41447.914285714287</v>
      </c>
      <c r="F14" s="481">
        <f>IF(ISNUMBER(F13),((($B14-$B13)/$F$10)+F13),"-")</f>
        <v>41452.914285714287</v>
      </c>
      <c r="G14" s="481">
        <f>IF(ISNUMBER(G13),((($B14-$B13)/$G$10)+G13),"-")</f>
        <v>41458.914285714287</v>
      </c>
      <c r="H14" s="481">
        <f>IF(ISNUMBER(H13),((($B14-$B13)/$H$10)+H13),"-")</f>
        <v>41461.914285714287</v>
      </c>
      <c r="I14" s="481" t="str">
        <f>IF(ISNUMBER(I13),((($B14-$B13)/$I$10)+I13),"-")</f>
        <v>-</v>
      </c>
      <c r="J14" s="482" t="str">
        <f>IF(ISNUMBER(J13),((($B14-$B13)/$J$10)+J13),"-")</f>
        <v>-</v>
      </c>
      <c r="K14" s="440"/>
      <c r="L14" s="478"/>
      <c r="M14" s="478"/>
    </row>
    <row r="15" spans="1:13">
      <c r="A15" s="441" t="s">
        <v>90</v>
      </c>
      <c r="B15" s="479">
        <v>213</v>
      </c>
      <c r="C15" s="480">
        <f>((B15-$B$11)/$C$10)</f>
        <v>5.4</v>
      </c>
      <c r="D15" s="471">
        <f>IF(ISNUMBER(D14),((($B15-$B14)/$D$10)+D14),"-")</f>
        <v>41447.4</v>
      </c>
      <c r="E15" s="471">
        <f>IF(ISNUMBER(E14),((($B15-$B14)/$E$10)+E14),"-")</f>
        <v>41449.4</v>
      </c>
      <c r="F15" s="471">
        <f>IF(ISNUMBER(F14),((($B15-$B14)/$F$10)+F14),"-")</f>
        <v>41454.400000000001</v>
      </c>
      <c r="G15" s="471">
        <f>IF(ISNUMBER(G14),((($B15-$B14)/$G$10)+G14),"-")</f>
        <v>41460.400000000001</v>
      </c>
      <c r="H15" s="471">
        <f>IF(ISNUMBER(H14),((($B15-$B14)/$H$10)+H14),"-")</f>
        <v>41463.4</v>
      </c>
      <c r="I15" s="471" t="str">
        <f>IF(ISNUMBER(I14),((($B15-$B14)/$I$10)+I14),"-")</f>
        <v>-</v>
      </c>
      <c r="J15" s="472" t="str">
        <f>IF(ISNUMBER(J14),((($B15-$B14)/$J$10)+J14),"-")</f>
        <v>-</v>
      </c>
      <c r="K15" s="440"/>
      <c r="L15" s="478"/>
      <c r="M15" s="478"/>
    </row>
    <row r="16" spans="1:13">
      <c r="A16" s="441" t="s">
        <v>91</v>
      </c>
      <c r="B16" s="469">
        <v>279</v>
      </c>
      <c r="C16" s="483">
        <f>((B16-$B$11)/$C$10)</f>
        <v>7.2857142857142856</v>
      </c>
      <c r="D16" s="471">
        <f>IF(ISNUMBER(D15),((($B16-$B15)/$D$10)+D15),"-")</f>
        <v>41449.285714285717</v>
      </c>
      <c r="E16" s="471">
        <f>IF(ISNUMBER(E15),((($B16-$B15)/$E$10)+E15),"-")</f>
        <v>41451.285714285717</v>
      </c>
      <c r="F16" s="471">
        <f>IF(ISNUMBER(F15),((($B16-$B15)/$F$10)+F15),"-")</f>
        <v>41456.285714285717</v>
      </c>
      <c r="G16" s="471">
        <f>IF(ISNUMBER(G15),((($B16-$B15)/$G$10)+G15),"-")</f>
        <v>41462.285714285717</v>
      </c>
      <c r="H16" s="471">
        <f>IF(ISNUMBER(H15),((($B16-$B15)/$H$10)+H15),"-")</f>
        <v>41465.285714285717</v>
      </c>
      <c r="I16" s="471" t="str">
        <f>IF(ISNUMBER(I15),((($B16-$B15)/$I$10)+I15),"-")</f>
        <v>-</v>
      </c>
      <c r="J16" s="472" t="str">
        <f>IF(ISNUMBER(J15),((($B16-$B15)/$J$10)+J15),"-")</f>
        <v>-</v>
      </c>
      <c r="K16" s="440"/>
      <c r="L16" s="478"/>
      <c r="M16" s="478"/>
    </row>
    <row r="17" spans="1:13" ht="15.75">
      <c r="A17" s="837" t="s">
        <v>85</v>
      </c>
      <c r="B17" s="838"/>
      <c r="C17" s="484">
        <v>40</v>
      </c>
      <c r="D17" s="485">
        <v>40</v>
      </c>
      <c r="E17" s="485">
        <v>40</v>
      </c>
      <c r="F17" s="485">
        <v>40</v>
      </c>
      <c r="G17" s="485">
        <v>40</v>
      </c>
      <c r="H17" s="486">
        <v>40</v>
      </c>
      <c r="I17" s="486">
        <v>40</v>
      </c>
      <c r="J17" s="487">
        <v>40</v>
      </c>
      <c r="K17" s="440"/>
      <c r="L17" s="478"/>
      <c r="M17" s="478"/>
    </row>
    <row r="18" spans="1:13">
      <c r="A18" s="441" t="s">
        <v>92</v>
      </c>
      <c r="B18" s="469">
        <v>318</v>
      </c>
      <c r="C18" s="483">
        <f>IF(ISNUMBER(C16),((($B18-$B16)/$C$17)+C16),"-")</f>
        <v>8.2607142857142861</v>
      </c>
      <c r="D18" s="471">
        <f>IF(ISNUMBER(D16),((($B18-$B16)/$D$17)+D16),"-")</f>
        <v>41450.260714285716</v>
      </c>
      <c r="E18" s="471">
        <f>IF(ISNUMBER(E16),((($B18-$B16)/$E$17)+E16),"-")</f>
        <v>41452.260714285716</v>
      </c>
      <c r="F18" s="471">
        <f>IF(ISNUMBER(F16),((($B18-$B16)/$F$17)+F16),"-")</f>
        <v>41457.260714285716</v>
      </c>
      <c r="G18" s="471">
        <f>IF(ISNUMBER(G16),((($B18-$B16)/$G$17)+G16),"-")</f>
        <v>41463.260714285716</v>
      </c>
      <c r="H18" s="471">
        <f>IF(ISNUMBER(H16),((($B18-$B16)/$H$17)+H16),"-")</f>
        <v>41466.260714285716</v>
      </c>
      <c r="I18" s="471" t="str">
        <f>IF(ISNUMBER(I16),((($B18-$B16)/$I$17)+I16),"-")</f>
        <v>-</v>
      </c>
      <c r="J18" s="472" t="str">
        <f>IF(ISNUMBER(J16),((($B18-$B16)/$J$17)+J16),"-")</f>
        <v>-</v>
      </c>
      <c r="K18" s="440"/>
      <c r="L18" s="478"/>
      <c r="M18" s="478"/>
    </row>
    <row r="19" spans="1:13">
      <c r="A19" s="441" t="s">
        <v>93</v>
      </c>
      <c r="B19" s="469">
        <v>336</v>
      </c>
      <c r="C19" s="483">
        <f>IF(ISNUMBER(C17),((($B19-$B18)/$C$17)+C18),"-")</f>
        <v>8.7107142857142854</v>
      </c>
      <c r="D19" s="471">
        <f>IF(ISNUMBER(D16),((($B19-$B18)/$D$17)+D18),"-")</f>
        <v>41450.710714285713</v>
      </c>
      <c r="E19" s="471">
        <f t="shared" ref="E19:J19" si="1">IF(ISNUMBER(E16),((($B19-$B18)/$D$17)+E18),"-")</f>
        <v>41452.710714285713</v>
      </c>
      <c r="F19" s="471">
        <f t="shared" si="1"/>
        <v>41457.710714285713</v>
      </c>
      <c r="G19" s="471">
        <f t="shared" si="1"/>
        <v>41463.710714285713</v>
      </c>
      <c r="H19" s="471">
        <f t="shared" si="1"/>
        <v>41466.710714285713</v>
      </c>
      <c r="I19" s="471" t="str">
        <f t="shared" si="1"/>
        <v>-</v>
      </c>
      <c r="J19" s="472" t="str">
        <f t="shared" si="1"/>
        <v>-</v>
      </c>
      <c r="K19" s="440"/>
      <c r="L19" s="478"/>
      <c r="M19" s="478"/>
    </row>
    <row r="20" spans="1:13">
      <c r="A20" s="441" t="s">
        <v>94</v>
      </c>
      <c r="B20" s="469">
        <v>450</v>
      </c>
      <c r="C20" s="483">
        <f>IF(ISNUMBER(C18),((($B20-$B19)/$C$17)+C18),"-")</f>
        <v>11.110714285714286</v>
      </c>
      <c r="D20" s="471">
        <f t="shared" ref="D20:J30" si="2">IF(ISNUMBER(D18),((($B20-$B19)/$D$17)+D19),"-")</f>
        <v>41453.560714285712</v>
      </c>
      <c r="E20" s="471">
        <f>IF(ISNUMBER(E18),((($B20-$B19)/$D$17)+E19),"-")</f>
        <v>41455.560714285712</v>
      </c>
      <c r="F20" s="471">
        <f t="shared" si="2"/>
        <v>41460.560714285712</v>
      </c>
      <c r="G20" s="471">
        <f t="shared" si="2"/>
        <v>41466.560714285712</v>
      </c>
      <c r="H20" s="471">
        <f t="shared" si="2"/>
        <v>41469.560714285712</v>
      </c>
      <c r="I20" s="471" t="str">
        <f t="shared" si="2"/>
        <v>-</v>
      </c>
      <c r="J20" s="472" t="str">
        <f t="shared" si="2"/>
        <v>-</v>
      </c>
      <c r="K20" s="440"/>
      <c r="L20" s="478"/>
      <c r="M20" s="478"/>
    </row>
    <row r="21" spans="1:13">
      <c r="A21" s="441" t="s">
        <v>95</v>
      </c>
      <c r="B21" s="469">
        <v>502</v>
      </c>
      <c r="C21" s="483">
        <f t="shared" ref="C21:C30" si="3">IF(ISNUMBER(C20),((($B21-$B20)/$C$17)+C20),"-")</f>
        <v>12.410714285714286</v>
      </c>
      <c r="D21" s="471">
        <f t="shared" si="2"/>
        <v>41454.860714285714</v>
      </c>
      <c r="E21" s="471">
        <f t="shared" si="2"/>
        <v>41456.860714285714</v>
      </c>
      <c r="F21" s="471">
        <f t="shared" si="2"/>
        <v>41461.860714285714</v>
      </c>
      <c r="G21" s="471">
        <f t="shared" si="2"/>
        <v>41467.860714285714</v>
      </c>
      <c r="H21" s="471">
        <f t="shared" si="2"/>
        <v>41470.860714285714</v>
      </c>
      <c r="I21" s="471" t="str">
        <f t="shared" si="2"/>
        <v>-</v>
      </c>
      <c r="J21" s="472" t="str">
        <f t="shared" si="2"/>
        <v>-</v>
      </c>
      <c r="K21" s="440"/>
      <c r="L21" s="478"/>
      <c r="M21" s="478"/>
    </row>
    <row r="22" spans="1:13">
      <c r="A22" s="441" t="s">
        <v>96</v>
      </c>
      <c r="B22" s="469">
        <v>530</v>
      </c>
      <c r="C22" s="483">
        <f t="shared" si="3"/>
        <v>13.110714285714286</v>
      </c>
      <c r="D22" s="471">
        <f t="shared" si="2"/>
        <v>41455.560714285712</v>
      </c>
      <c r="E22" s="471">
        <f t="shared" si="2"/>
        <v>41457.560714285712</v>
      </c>
      <c r="F22" s="471">
        <f t="shared" si="2"/>
        <v>41462.560714285712</v>
      </c>
      <c r="G22" s="471">
        <f t="shared" si="2"/>
        <v>41468.560714285712</v>
      </c>
      <c r="H22" s="471">
        <f t="shared" si="2"/>
        <v>41471.560714285712</v>
      </c>
      <c r="I22" s="471" t="str">
        <f t="shared" si="2"/>
        <v>-</v>
      </c>
      <c r="J22" s="472" t="str">
        <f t="shared" si="2"/>
        <v>-</v>
      </c>
      <c r="K22" s="440"/>
      <c r="L22" s="478"/>
      <c r="M22" s="478"/>
    </row>
    <row r="23" spans="1:13">
      <c r="A23" s="441" t="s">
        <v>97</v>
      </c>
      <c r="B23" s="469">
        <v>581</v>
      </c>
      <c r="C23" s="483">
        <f t="shared" si="3"/>
        <v>14.385714285714286</v>
      </c>
      <c r="D23" s="471">
        <f t="shared" si="2"/>
        <v>41456.835714285713</v>
      </c>
      <c r="E23" s="471">
        <f t="shared" si="2"/>
        <v>41458.835714285713</v>
      </c>
      <c r="F23" s="471">
        <f t="shared" si="2"/>
        <v>41463.835714285713</v>
      </c>
      <c r="G23" s="471">
        <f t="shared" si="2"/>
        <v>41469.835714285713</v>
      </c>
      <c r="H23" s="471">
        <f t="shared" si="2"/>
        <v>41472.835714285713</v>
      </c>
      <c r="I23" s="471" t="str">
        <f t="shared" si="2"/>
        <v>-</v>
      </c>
      <c r="J23" s="472" t="str">
        <f t="shared" si="2"/>
        <v>-</v>
      </c>
      <c r="K23" s="440"/>
      <c r="L23" s="478"/>
      <c r="M23" s="478"/>
    </row>
    <row r="24" spans="1:13">
      <c r="A24" s="441" t="s">
        <v>98</v>
      </c>
      <c r="B24" s="469">
        <v>695</v>
      </c>
      <c r="C24" s="483">
        <f t="shared" si="3"/>
        <v>17.235714285714288</v>
      </c>
      <c r="D24" s="471">
        <f t="shared" si="2"/>
        <v>41459.685714285712</v>
      </c>
      <c r="E24" s="471">
        <f t="shared" si="2"/>
        <v>41461.685714285712</v>
      </c>
      <c r="F24" s="471">
        <f t="shared" si="2"/>
        <v>41466.685714285712</v>
      </c>
      <c r="G24" s="471">
        <f t="shared" si="2"/>
        <v>41472.685714285712</v>
      </c>
      <c r="H24" s="471">
        <f t="shared" si="2"/>
        <v>41475.685714285712</v>
      </c>
      <c r="I24" s="471" t="str">
        <f t="shared" si="2"/>
        <v>-</v>
      </c>
      <c r="J24" s="472" t="str">
        <f t="shared" si="2"/>
        <v>-</v>
      </c>
      <c r="K24" s="440"/>
      <c r="L24" s="478"/>
      <c r="M24" s="478"/>
    </row>
    <row r="25" spans="1:13">
      <c r="A25" s="441" t="s">
        <v>99</v>
      </c>
      <c r="B25" s="469">
        <v>731</v>
      </c>
      <c r="C25" s="483">
        <f t="shared" si="3"/>
        <v>18.135714285714286</v>
      </c>
      <c r="D25" s="471">
        <f t="shared" si="2"/>
        <v>41460.585714285713</v>
      </c>
      <c r="E25" s="471">
        <f t="shared" si="2"/>
        <v>41462.585714285713</v>
      </c>
      <c r="F25" s="471">
        <f t="shared" si="2"/>
        <v>41467.585714285713</v>
      </c>
      <c r="G25" s="471">
        <f t="shared" si="2"/>
        <v>41473.585714285713</v>
      </c>
      <c r="H25" s="471">
        <f t="shared" si="2"/>
        <v>41476.585714285713</v>
      </c>
      <c r="I25" s="471" t="str">
        <f t="shared" si="2"/>
        <v>-</v>
      </c>
      <c r="J25" s="472" t="str">
        <f t="shared" si="2"/>
        <v>-</v>
      </c>
      <c r="K25" s="440"/>
      <c r="L25" s="478"/>
      <c r="M25" s="478"/>
    </row>
    <row r="26" spans="1:13">
      <c r="A26" s="441" t="s">
        <v>100</v>
      </c>
      <c r="B26" s="469">
        <v>763</v>
      </c>
      <c r="C26" s="483">
        <f t="shared" si="3"/>
        <v>18.935714285714287</v>
      </c>
      <c r="D26" s="471">
        <f t="shared" si="2"/>
        <v>41461.385714285716</v>
      </c>
      <c r="E26" s="471">
        <f t="shared" si="2"/>
        <v>41463.385714285716</v>
      </c>
      <c r="F26" s="471">
        <f t="shared" si="2"/>
        <v>41468.385714285716</v>
      </c>
      <c r="G26" s="471">
        <f t="shared" si="2"/>
        <v>41474.385714285716</v>
      </c>
      <c r="H26" s="471">
        <f t="shared" si="2"/>
        <v>41477.385714285716</v>
      </c>
      <c r="I26" s="471" t="str">
        <f t="shared" si="2"/>
        <v>-</v>
      </c>
      <c r="J26" s="472" t="str">
        <f t="shared" si="2"/>
        <v>-</v>
      </c>
      <c r="K26" s="440"/>
      <c r="L26" s="478"/>
      <c r="M26" s="478"/>
    </row>
    <row r="27" spans="1:13">
      <c r="A27" s="441" t="s">
        <v>101</v>
      </c>
      <c r="B27" s="469">
        <v>847</v>
      </c>
      <c r="C27" s="483">
        <f t="shared" si="3"/>
        <v>21.035714285714288</v>
      </c>
      <c r="D27" s="471">
        <f t="shared" si="2"/>
        <v>41463.485714285714</v>
      </c>
      <c r="E27" s="471">
        <f t="shared" si="2"/>
        <v>41465.485714285714</v>
      </c>
      <c r="F27" s="471">
        <f t="shared" si="2"/>
        <v>41470.485714285714</v>
      </c>
      <c r="G27" s="471">
        <f t="shared" si="2"/>
        <v>41476.485714285714</v>
      </c>
      <c r="H27" s="471">
        <f t="shared" si="2"/>
        <v>41479.485714285714</v>
      </c>
      <c r="I27" s="471" t="str">
        <f t="shared" si="2"/>
        <v>-</v>
      </c>
      <c r="J27" s="472" t="str">
        <f t="shared" si="2"/>
        <v>-</v>
      </c>
      <c r="K27" s="440"/>
      <c r="L27" s="478"/>
      <c r="M27" s="478"/>
    </row>
    <row r="28" spans="1:13">
      <c r="A28" s="441" t="s">
        <v>102</v>
      </c>
      <c r="B28" s="488">
        <v>1002</v>
      </c>
      <c r="C28" s="483">
        <f t="shared" si="3"/>
        <v>24.910714285714288</v>
      </c>
      <c r="D28" s="471">
        <f t="shared" si="2"/>
        <v>41467.360714285714</v>
      </c>
      <c r="E28" s="471">
        <f t="shared" si="2"/>
        <v>41469.360714285714</v>
      </c>
      <c r="F28" s="471">
        <f t="shared" si="2"/>
        <v>41474.360714285714</v>
      </c>
      <c r="G28" s="471">
        <f t="shared" si="2"/>
        <v>41480.360714285714</v>
      </c>
      <c r="H28" s="471">
        <f t="shared" si="2"/>
        <v>41483.360714285714</v>
      </c>
      <c r="I28" s="471" t="str">
        <f t="shared" si="2"/>
        <v>-</v>
      </c>
      <c r="J28" s="472" t="str">
        <f t="shared" si="2"/>
        <v>-</v>
      </c>
      <c r="K28" s="440"/>
      <c r="L28" s="478"/>
      <c r="M28" s="478"/>
    </row>
    <row r="29" spans="1:13">
      <c r="A29" s="441" t="s">
        <v>103</v>
      </c>
      <c r="B29" s="488">
        <v>1061</v>
      </c>
      <c r="C29" s="483">
        <f t="shared" si="3"/>
        <v>26.38571428571429</v>
      </c>
      <c r="D29" s="471">
        <f t="shared" si="2"/>
        <v>41468.835714285713</v>
      </c>
      <c r="E29" s="471">
        <f t="shared" si="2"/>
        <v>41470.835714285713</v>
      </c>
      <c r="F29" s="471">
        <f t="shared" si="2"/>
        <v>41475.835714285713</v>
      </c>
      <c r="G29" s="471">
        <f t="shared" si="2"/>
        <v>41481.835714285713</v>
      </c>
      <c r="H29" s="471">
        <f t="shared" si="2"/>
        <v>41484.835714285713</v>
      </c>
      <c r="I29" s="471" t="str">
        <f t="shared" si="2"/>
        <v>-</v>
      </c>
      <c r="J29" s="472" t="str">
        <f t="shared" si="2"/>
        <v>-</v>
      </c>
      <c r="K29" s="440"/>
      <c r="L29" s="478"/>
      <c r="M29" s="478"/>
    </row>
    <row r="30" spans="1:13">
      <c r="A30" s="441" t="s">
        <v>104</v>
      </c>
      <c r="B30" s="488">
        <v>1224</v>
      </c>
      <c r="C30" s="483">
        <f t="shared" si="3"/>
        <v>30.460714285714289</v>
      </c>
      <c r="D30" s="471">
        <f t="shared" si="2"/>
        <v>41472.91071428571</v>
      </c>
      <c r="E30" s="471">
        <f t="shared" si="2"/>
        <v>41474.91071428571</v>
      </c>
      <c r="F30" s="471">
        <f t="shared" si="2"/>
        <v>41479.91071428571</v>
      </c>
      <c r="G30" s="471">
        <f t="shared" si="2"/>
        <v>41485.91071428571</v>
      </c>
      <c r="H30" s="471">
        <f t="shared" si="2"/>
        <v>41488.91071428571</v>
      </c>
      <c r="I30" s="471" t="str">
        <f t="shared" si="2"/>
        <v>-</v>
      </c>
      <c r="J30" s="472" t="str">
        <f t="shared" si="2"/>
        <v>-</v>
      </c>
      <c r="K30" s="440"/>
      <c r="L30" s="478"/>
      <c r="M30" s="478"/>
    </row>
    <row r="31" spans="1:13">
      <c r="A31" s="440"/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78"/>
      <c r="M31" s="478"/>
    </row>
    <row r="32" spans="1:13">
      <c r="A32" s="489" t="s">
        <v>178</v>
      </c>
      <c r="B32" s="490"/>
      <c r="C32" s="491"/>
      <c r="D32" s="491"/>
      <c r="E32" s="491"/>
      <c r="F32" s="491"/>
      <c r="G32" s="491"/>
      <c r="H32" s="491"/>
      <c r="I32" s="491"/>
      <c r="J32" s="491"/>
      <c r="K32" s="440"/>
      <c r="L32" s="478"/>
      <c r="M32" s="478"/>
    </row>
    <row r="33" spans="1:13">
      <c r="A33" s="441" t="s">
        <v>105</v>
      </c>
      <c r="B33" s="469">
        <v>765</v>
      </c>
      <c r="C33" s="483">
        <f>((B33-$B$11)/$C$10)</f>
        <v>21.171428571428571</v>
      </c>
      <c r="D33" s="471">
        <f>IF(ISNUMBER(D24),((($B33-$B24)/$D$10)+D24),"-")</f>
        <v>41461.685714285712</v>
      </c>
      <c r="E33" s="471">
        <f>IF(ISNUMBER(E24),((($B33-$B24)/$E$10)+E24),"-")</f>
        <v>41463.685714285712</v>
      </c>
      <c r="F33" s="471">
        <f>IF(ISNUMBER(F24),(((B33-B24)/$F$10)+F24),"-")</f>
        <v>41468.685714285712</v>
      </c>
      <c r="G33" s="471">
        <f>IF(ISNUMBER(G24),((($B33-$B24)/$G$10)+G24),"-")</f>
        <v>41474.685714285712</v>
      </c>
      <c r="H33" s="471">
        <f>IF(ISNUMBER(H24),((($B33-$B24)/$H$10)+H24),"-")</f>
        <v>41477.685714285712</v>
      </c>
      <c r="I33" s="471" t="str">
        <f>IF(ISNUMBER(I24),((($B33-$B24)/$I$10)+I24),"-")</f>
        <v>-</v>
      </c>
      <c r="J33" s="472" t="str">
        <f>IF(ISNUMBER(J24),((($B33-$B24)/$J$10)+J24),"-")</f>
        <v>-</v>
      </c>
      <c r="K33" s="440"/>
      <c r="L33" s="478"/>
      <c r="M33" s="478"/>
    </row>
    <row r="34" spans="1:13">
      <c r="A34" s="441" t="s">
        <v>106</v>
      </c>
      <c r="B34" s="469">
        <v>793</v>
      </c>
      <c r="C34" s="483">
        <f t="shared" ref="C34:C38" si="4">((B34-$B$11)/$C$10)</f>
        <v>21.971428571428572</v>
      </c>
      <c r="D34" s="471">
        <f>IF(ISNUMBER(D33),((($B34-$B33)/$D$10)+D33),"-")</f>
        <v>41462.485714285714</v>
      </c>
      <c r="E34" s="471">
        <f>IF(ISNUMBER(E33),((($B34-$B33)/$E$10)+E33),"-")</f>
        <v>41464.485714285714</v>
      </c>
      <c r="F34" s="471">
        <f>IF(ISNUMBER(F33),((($B34-$B33)/$F$10)+F33),"-")</f>
        <v>41469.485714285714</v>
      </c>
      <c r="G34" s="471">
        <f>IF(ISNUMBER(G33),((($B34-$B33)/$G$10)+G33),"-")</f>
        <v>41475.485714285714</v>
      </c>
      <c r="H34" s="471">
        <f>IF(ISNUMBER(H33),((($B34-$B33)/$H$10)+H33),"-")</f>
        <v>41478.485714285714</v>
      </c>
      <c r="I34" s="471" t="str">
        <f>IF(ISNUMBER(I33),((($B34-$B33)/$I$10)+I33),"-")</f>
        <v>-</v>
      </c>
      <c r="J34" s="472" t="str">
        <f>IF(ISNUMBER(J33),((($B34-$B33)/$J$10)+J33),"-")</f>
        <v>-</v>
      </c>
      <c r="K34" s="440"/>
      <c r="L34" s="478"/>
      <c r="M34" s="478"/>
    </row>
    <row r="35" spans="1:13">
      <c r="A35" s="441" t="s">
        <v>107</v>
      </c>
      <c r="B35" s="469">
        <v>860</v>
      </c>
      <c r="C35" s="483">
        <f t="shared" si="4"/>
        <v>23.885714285714286</v>
      </c>
      <c r="D35" s="471">
        <f>IF(ISNUMBER(D34),((($B35-$B34)/$D$10)+D34),"-")</f>
        <v>41464.400000000001</v>
      </c>
      <c r="E35" s="471">
        <f>IF(ISNUMBER(E34),((($B35-$B34)/$E$10)+E34),"-")</f>
        <v>41466.400000000001</v>
      </c>
      <c r="F35" s="471">
        <f>IF(ISNUMBER(F34),((($B35-$B34)/$F$10)+F34),"-")</f>
        <v>41471.4</v>
      </c>
      <c r="G35" s="471">
        <f>IF(ISNUMBER(G34),((($B35-$B34)/$G$10)+G34),"-")</f>
        <v>41477.4</v>
      </c>
      <c r="H35" s="471">
        <f>IF(ISNUMBER(H34),((($B35-$B34)/$H$10)+H34),"-")</f>
        <v>41480.400000000001</v>
      </c>
      <c r="I35" s="471" t="str">
        <f>IF(ISNUMBER(I34),((($B35-$B34)/$I$10)+I34),"-")</f>
        <v>-</v>
      </c>
      <c r="J35" s="472" t="str">
        <f>IF(ISNUMBER(J34),((($B35-$B34)/$J$10)+J34),"-")</f>
        <v>-</v>
      </c>
      <c r="K35" s="440"/>
      <c r="L35" s="478"/>
      <c r="M35" s="478"/>
    </row>
    <row r="36" spans="1:13">
      <c r="A36" s="441" t="s">
        <v>108</v>
      </c>
      <c r="B36" s="469">
        <v>965</v>
      </c>
      <c r="C36" s="483">
        <f t="shared" si="4"/>
        <v>26.885714285714286</v>
      </c>
      <c r="D36" s="471">
        <f>IF(ISNUMBER(D35),((($B36-$B35)/$D$10)+D35),"-")</f>
        <v>41467.4</v>
      </c>
      <c r="E36" s="471">
        <f>IF(ISNUMBER(E35),((($B36-$B35)/$E$10)+E35),"-")</f>
        <v>41469.4</v>
      </c>
      <c r="F36" s="471">
        <f>IF(ISNUMBER(F35),((($B36-$B35)/$F$10)+F35),"-")</f>
        <v>41474.400000000001</v>
      </c>
      <c r="G36" s="471">
        <f>IF(ISNUMBER(G35),((($B36-$B35)/$G$10)+G35),"-")</f>
        <v>41480.400000000001</v>
      </c>
      <c r="H36" s="471">
        <f>IF(ISNUMBER(H35),((($B36-$B35)/$H$10)+H35),"-")</f>
        <v>41483.4</v>
      </c>
      <c r="I36" s="471" t="str">
        <f>IF(ISNUMBER(I35),((($B36-$B35)/$I$10)+I35),"-")</f>
        <v>-</v>
      </c>
      <c r="J36" s="472" t="str">
        <f>IF(ISNUMBER(J35),((($B36-$B35)/$J$10)+J35),"-")</f>
        <v>-</v>
      </c>
      <c r="K36" s="440"/>
      <c r="L36" s="478"/>
      <c r="M36" s="478"/>
    </row>
    <row r="37" spans="1:13">
      <c r="A37" s="441" t="s">
        <v>109</v>
      </c>
      <c r="B37" s="488">
        <v>1031</v>
      </c>
      <c r="C37" s="483">
        <f t="shared" si="4"/>
        <v>28.771428571428572</v>
      </c>
      <c r="D37" s="471">
        <f>IF(ISNUMBER(D36),((($B37-$B36)/$D$10)+D36),"-")</f>
        <v>41469.285714285717</v>
      </c>
      <c r="E37" s="471">
        <f>IF(ISNUMBER(E36),((($B37-$B36)/$E$10)+E36),"-")</f>
        <v>41471.285714285717</v>
      </c>
      <c r="F37" s="471">
        <f>IF(ISNUMBER(F36),((($B37-$B36)/$F$10)+F36),"-")</f>
        <v>41476.285714285717</v>
      </c>
      <c r="G37" s="471">
        <f>IF(ISNUMBER(G36),((($B37-$B36)/$G$10)+G36),"-")</f>
        <v>41482.285714285717</v>
      </c>
      <c r="H37" s="471">
        <f>IF(ISNUMBER(H36),((($B37-$B36)/$H$10)+H36),"-")</f>
        <v>41485.285714285717</v>
      </c>
      <c r="I37" s="471" t="str">
        <f>IF(ISNUMBER(I36),((($B37-$B36)/$I$10)+I36),"-")</f>
        <v>-</v>
      </c>
      <c r="J37" s="472" t="str">
        <f>IF(ISNUMBER(J36),((($B37-$B36)/$J$10)+J36),"-")</f>
        <v>-</v>
      </c>
      <c r="K37" s="440"/>
      <c r="L37" s="478"/>
      <c r="M37" s="478"/>
    </row>
    <row r="38" spans="1:13">
      <c r="A38" s="441" t="s">
        <v>110</v>
      </c>
      <c r="B38" s="488">
        <v>1049</v>
      </c>
      <c r="C38" s="483">
        <f t="shared" si="4"/>
        <v>29.285714285714285</v>
      </c>
      <c r="D38" s="471">
        <f>IF(ISNUMBER(D37),((($B38-$B37)/$D$10)+D37),"-")</f>
        <v>41469.800000000003</v>
      </c>
      <c r="E38" s="471">
        <f>IF(ISNUMBER(E37),((($B38-$B37)/$E$10)+E37),"-")</f>
        <v>41471.800000000003</v>
      </c>
      <c r="F38" s="471">
        <f>IF(ISNUMBER(F37),((($B38-$B37)/$F$10)+F37),"-")</f>
        <v>41476.800000000003</v>
      </c>
      <c r="G38" s="471">
        <f>IF(ISNUMBER(G37),((($B38-$B37)/$G$10)+G37),"-")</f>
        <v>41482.800000000003</v>
      </c>
      <c r="H38" s="471">
        <f>IF(ISNUMBER(H37),((($B38-$B37)/$H$10)+H37),"-")</f>
        <v>41485.800000000003</v>
      </c>
      <c r="I38" s="471" t="str">
        <f>IF(ISNUMBER(I37),((($B38-$B37)/$I$10)+I37),"-")</f>
        <v>-</v>
      </c>
      <c r="J38" s="472" t="str">
        <f>IF(ISNUMBER(J37),((($B38-$B37)/$J$10)+J37),"-")</f>
        <v>-</v>
      </c>
      <c r="K38" s="440"/>
      <c r="L38" s="478"/>
      <c r="M38" s="478"/>
    </row>
    <row r="39" spans="1:13" ht="15.75">
      <c r="A39" s="839"/>
      <c r="B39" s="840"/>
      <c r="C39" s="840"/>
      <c r="D39" s="840"/>
      <c r="E39" s="840"/>
      <c r="F39" s="840"/>
      <c r="G39" s="840"/>
      <c r="H39" s="840"/>
      <c r="I39" s="840"/>
      <c r="J39" s="840"/>
      <c r="K39" s="440"/>
      <c r="L39" s="478"/>
      <c r="M39" s="478"/>
    </row>
    <row r="40" spans="1:13" ht="44.25" customHeight="1">
      <c r="A40" s="492" t="s">
        <v>111</v>
      </c>
      <c r="B40" s="493" t="s">
        <v>112</v>
      </c>
      <c r="C40" s="493" t="s">
        <v>113</v>
      </c>
      <c r="D40" s="494" t="s">
        <v>179</v>
      </c>
      <c r="E40" s="494" t="s">
        <v>108</v>
      </c>
      <c r="F40" s="494" t="s">
        <v>180</v>
      </c>
      <c r="G40" s="494" t="s">
        <v>181</v>
      </c>
      <c r="H40" s="494" t="s">
        <v>182</v>
      </c>
      <c r="I40" s="494" t="s">
        <v>59</v>
      </c>
      <c r="J40" s="495" t="s">
        <v>59</v>
      </c>
      <c r="K40" s="496"/>
      <c r="L40" s="8"/>
      <c r="M40" s="8"/>
    </row>
    <row r="41" spans="1:13">
      <c r="A41" s="834"/>
      <c r="B41" s="835"/>
      <c r="C41" s="835"/>
      <c r="D41" s="835"/>
      <c r="E41" s="835"/>
      <c r="F41" s="835"/>
      <c r="G41" s="835"/>
      <c r="H41" s="835"/>
      <c r="I41" s="835"/>
      <c r="J41" s="835"/>
      <c r="K41" s="496"/>
      <c r="L41" s="8"/>
      <c r="M41" s="8"/>
    </row>
    <row r="42" spans="1:13">
      <c r="A42" s="841"/>
      <c r="B42" s="841"/>
      <c r="C42" s="841"/>
      <c r="D42" s="841"/>
      <c r="E42" s="841"/>
      <c r="F42" s="841"/>
      <c r="G42" s="841"/>
      <c r="H42" s="841"/>
      <c r="I42" s="841"/>
      <c r="J42" s="841"/>
      <c r="K42" s="79"/>
      <c r="L42" s="8"/>
      <c r="M42" s="8"/>
    </row>
    <row r="43" spans="1:13">
      <c r="A43" s="842" t="s">
        <v>114</v>
      </c>
      <c r="B43" s="843"/>
      <c r="C43" s="843"/>
      <c r="D43" s="843"/>
      <c r="E43" s="843"/>
      <c r="F43" s="843"/>
      <c r="G43" s="843"/>
      <c r="H43" s="843"/>
      <c r="I43" s="843"/>
      <c r="J43" s="843"/>
      <c r="K43" s="79"/>
      <c r="L43" s="8"/>
      <c r="M43" s="8"/>
    </row>
    <row r="44" spans="1:13" ht="28.5" customHeight="1">
      <c r="A44" s="844"/>
      <c r="B44" s="844"/>
      <c r="C44" s="844"/>
      <c r="D44" s="844"/>
      <c r="E44" s="844"/>
      <c r="F44" s="844"/>
      <c r="G44" s="844"/>
      <c r="H44" s="844"/>
      <c r="I44" s="844"/>
      <c r="J44" s="844"/>
      <c r="K44" s="79"/>
      <c r="L44" s="8"/>
      <c r="M44" s="8"/>
    </row>
    <row r="45" spans="1:13">
      <c r="A45" s="497"/>
      <c r="B45" s="497"/>
      <c r="C45" s="497"/>
      <c r="D45" s="497"/>
      <c r="E45" s="497"/>
      <c r="F45" s="497"/>
      <c r="G45" s="497"/>
      <c r="H45" s="497"/>
      <c r="I45" s="497"/>
      <c r="J45" s="497"/>
      <c r="K45" s="79"/>
      <c r="L45" s="8"/>
      <c r="M45" s="8"/>
    </row>
    <row r="46" spans="1:13" ht="26.25">
      <c r="A46" s="498" t="s">
        <v>69</v>
      </c>
      <c r="B46" s="443" t="s">
        <v>115</v>
      </c>
      <c r="C46" s="443" t="s">
        <v>71</v>
      </c>
      <c r="D46" s="444" t="s">
        <v>72</v>
      </c>
      <c r="E46" s="444" t="s">
        <v>73</v>
      </c>
      <c r="F46" s="444" t="s">
        <v>74</v>
      </c>
      <c r="G46" s="444" t="s">
        <v>75</v>
      </c>
      <c r="H46" s="444" t="s">
        <v>76</v>
      </c>
      <c r="I46" s="444" t="s">
        <v>77</v>
      </c>
      <c r="J46" s="445" t="s">
        <v>78</v>
      </c>
      <c r="K46" s="79"/>
      <c r="L46" s="8"/>
      <c r="M46" s="8"/>
    </row>
    <row r="47" spans="1:13" ht="15.75">
      <c r="A47" s="499"/>
      <c r="B47" s="845" t="s">
        <v>79</v>
      </c>
      <c r="C47" s="838"/>
      <c r="D47" s="500"/>
      <c r="E47" s="501">
        <v>3</v>
      </c>
      <c r="F47" s="501">
        <v>3</v>
      </c>
      <c r="G47" s="500"/>
      <c r="H47" s="500"/>
      <c r="I47" s="500"/>
      <c r="J47" s="502"/>
      <c r="K47" s="79"/>
      <c r="L47" s="8"/>
      <c r="M47" s="8"/>
    </row>
    <row r="48" spans="1:13" ht="15.75">
      <c r="A48" s="503"/>
      <c r="B48" s="827" t="s">
        <v>116</v>
      </c>
      <c r="C48" s="828"/>
      <c r="D48" s="504"/>
      <c r="E48" s="504">
        <v>41446</v>
      </c>
      <c r="F48" s="504">
        <v>41454</v>
      </c>
      <c r="G48" s="504" t="s">
        <v>59</v>
      </c>
      <c r="H48" s="504" t="s">
        <v>59</v>
      </c>
      <c r="I48" s="504" t="s">
        <v>59</v>
      </c>
      <c r="J48" s="505" t="s">
        <v>59</v>
      </c>
      <c r="K48" s="79"/>
      <c r="L48" s="8"/>
      <c r="M48" s="8"/>
    </row>
    <row r="49" spans="1:13" ht="15.75">
      <c r="A49" s="503"/>
      <c r="B49" s="829" t="s">
        <v>83</v>
      </c>
      <c r="C49" s="828"/>
      <c r="D49" s="506">
        <v>166631</v>
      </c>
      <c r="E49" s="506">
        <v>585270</v>
      </c>
      <c r="F49" s="506">
        <v>411021</v>
      </c>
      <c r="G49" s="506" t="s">
        <v>59</v>
      </c>
      <c r="H49" s="506" t="s">
        <v>59</v>
      </c>
      <c r="I49" s="506" t="s">
        <v>59</v>
      </c>
      <c r="J49" s="507" t="s">
        <v>59</v>
      </c>
      <c r="K49" s="79"/>
      <c r="L49" s="8"/>
      <c r="M49" s="8"/>
    </row>
    <row r="50" spans="1:13" ht="16.5" thickBot="1">
      <c r="A50" s="830" t="s">
        <v>117</v>
      </c>
      <c r="B50" s="831"/>
      <c r="C50" s="460">
        <v>25</v>
      </c>
      <c r="D50" s="508">
        <v>25</v>
      </c>
      <c r="E50" s="508">
        <v>25</v>
      </c>
      <c r="F50" s="508">
        <v>25</v>
      </c>
      <c r="G50" s="508" t="s">
        <v>59</v>
      </c>
      <c r="H50" s="508" t="s">
        <v>59</v>
      </c>
      <c r="I50" s="508" t="s">
        <v>59</v>
      </c>
      <c r="J50" s="509" t="s">
        <v>59</v>
      </c>
      <c r="K50" s="79"/>
      <c r="L50" s="8"/>
      <c r="M50" s="8"/>
    </row>
    <row r="51" spans="1:13">
      <c r="A51" s="463" t="s">
        <v>86</v>
      </c>
      <c r="B51" s="510">
        <v>24</v>
      </c>
      <c r="C51" s="511">
        <f>((B51-B50)/$C$50)</f>
        <v>0.96</v>
      </c>
      <c r="D51" s="466">
        <f>IF(ISNUMBER(D53),(((B51-B53)/$D$50)+D53),"-")</f>
        <v>41439.040000000001</v>
      </c>
      <c r="E51" s="466">
        <f t="shared" ref="E51:J51" si="5">IF(ISNUMBER(E53),((($B51-$B53)/E50)+E53),"-")</f>
        <v>41442.04</v>
      </c>
      <c r="F51" s="466">
        <f t="shared" si="5"/>
        <v>41450.04</v>
      </c>
      <c r="G51" s="466" t="str">
        <f t="shared" si="5"/>
        <v>-</v>
      </c>
      <c r="H51" s="466" t="str">
        <f t="shared" si="5"/>
        <v>-</v>
      </c>
      <c r="I51" s="466" t="str">
        <f t="shared" si="5"/>
        <v>-</v>
      </c>
      <c r="J51" s="468" t="str">
        <f t="shared" si="5"/>
        <v>-</v>
      </c>
      <c r="K51" s="79"/>
      <c r="L51" s="8"/>
      <c r="M51" s="8"/>
    </row>
    <row r="52" spans="1:13">
      <c r="A52" s="459" t="s">
        <v>118</v>
      </c>
      <c r="B52" s="512">
        <v>87</v>
      </c>
      <c r="C52" s="513">
        <f>((B52-B51)/$C$50)</f>
        <v>2.52</v>
      </c>
      <c r="D52" s="471">
        <f>IF(ISNUMBER(D53),((($B52-$B53)/D50)+D53),"-")</f>
        <v>41441.56</v>
      </c>
      <c r="E52" s="471">
        <f t="shared" ref="E52:J52" si="6">IF(ISNUMBER(E53),((($B52-$B53)/E50)+E53),"-")</f>
        <v>41444.559999999998</v>
      </c>
      <c r="F52" s="471">
        <f t="shared" si="6"/>
        <v>41452.559999999998</v>
      </c>
      <c r="G52" s="471" t="str">
        <f t="shared" si="6"/>
        <v>-</v>
      </c>
      <c r="H52" s="471" t="str">
        <f t="shared" si="6"/>
        <v>-</v>
      </c>
      <c r="I52" s="471" t="str">
        <f t="shared" si="6"/>
        <v>-</v>
      </c>
      <c r="J52" s="472" t="str">
        <f t="shared" si="6"/>
        <v>-</v>
      </c>
      <c r="K52" s="79"/>
      <c r="L52" s="8"/>
      <c r="M52" s="8"/>
    </row>
    <row r="53" spans="1:13" ht="15.75" thickBot="1">
      <c r="A53" s="473" t="s">
        <v>88</v>
      </c>
      <c r="B53" s="514">
        <v>123</v>
      </c>
      <c r="C53" s="515">
        <f>((B53-$B$53)/$C$50)</f>
        <v>0</v>
      </c>
      <c r="D53" s="516">
        <v>41443</v>
      </c>
      <c r="E53" s="516">
        <v>41446</v>
      </c>
      <c r="F53" s="516">
        <v>41454</v>
      </c>
      <c r="G53" s="516" t="s">
        <v>59</v>
      </c>
      <c r="H53" s="516" t="s">
        <v>59</v>
      </c>
      <c r="I53" s="516" t="s">
        <v>59</v>
      </c>
      <c r="J53" s="517" t="s">
        <v>59</v>
      </c>
      <c r="K53" s="79"/>
      <c r="L53" s="8"/>
      <c r="M53" s="8"/>
    </row>
    <row r="54" spans="1:13">
      <c r="A54" s="459" t="s">
        <v>89</v>
      </c>
      <c r="B54" s="512">
        <v>161</v>
      </c>
      <c r="C54" s="513">
        <f>((B54-$B$53)/$C$50)</f>
        <v>1.52</v>
      </c>
      <c r="D54" s="481">
        <f>IF(ISNUMBER(D53),(((B54-B53)/$D$50)+D53),"-")</f>
        <v>41444.519999999997</v>
      </c>
      <c r="E54" s="481">
        <f t="shared" ref="E54:E69" si="7">IF(ISNUMBER(E53),((($B54-$B53)/$E$50)+E53),"-")</f>
        <v>41447.519999999997</v>
      </c>
      <c r="F54" s="481">
        <f t="shared" ref="F54:F69" si="8">IF(ISNUMBER(F53),((($B54-$B53)/$F$50)+F53),"-")</f>
        <v>41455.519999999997</v>
      </c>
      <c r="G54" s="481" t="str">
        <f t="shared" ref="G54:G69" si="9">IF(ISNUMBER(G53),((($B54-$B53)/$G$50)+G53),"-")</f>
        <v>-</v>
      </c>
      <c r="H54" s="481" t="str">
        <f t="shared" ref="H54:H69" si="10">IF(ISNUMBER(H53),((($B54-$B53)/$H$50)+H53),"-")</f>
        <v>-</v>
      </c>
      <c r="I54" s="481" t="str">
        <f t="shared" ref="I54:I68" si="11">IF(ISNUMBER(I53),((($B54-$B53)/$I$50)+I53),"-")</f>
        <v>-</v>
      </c>
      <c r="J54" s="482" t="str">
        <f t="shared" ref="J54:J69" si="12">IF(ISNUMBER(J53),((($B54-$B53)/$J$50)+J53),"-")</f>
        <v>-</v>
      </c>
      <c r="K54" s="79"/>
      <c r="L54" s="8"/>
      <c r="M54" s="8"/>
    </row>
    <row r="55" spans="1:13">
      <c r="A55" s="441" t="s">
        <v>90</v>
      </c>
      <c r="B55" s="518">
        <v>213</v>
      </c>
      <c r="C55" s="513">
        <f t="shared" ref="C55:C69" si="13">((B55-$B$53)/$C$50)</f>
        <v>3.6</v>
      </c>
      <c r="D55" s="481">
        <f t="shared" ref="D55:D69" si="14">IF(ISNUMBER(D54),(((B55-B54)/$D$50)+D54),"-")</f>
        <v>41446.6</v>
      </c>
      <c r="E55" s="481">
        <f t="shared" si="7"/>
        <v>41449.599999999999</v>
      </c>
      <c r="F55" s="481">
        <f t="shared" si="8"/>
        <v>41457.599999999999</v>
      </c>
      <c r="G55" s="481" t="str">
        <f t="shared" si="9"/>
        <v>-</v>
      </c>
      <c r="H55" s="481" t="str">
        <f t="shared" si="10"/>
        <v>-</v>
      </c>
      <c r="I55" s="481" t="str">
        <f t="shared" si="11"/>
        <v>-</v>
      </c>
      <c r="J55" s="482" t="str">
        <f t="shared" si="12"/>
        <v>-</v>
      </c>
      <c r="K55" s="79"/>
      <c r="L55" s="8"/>
      <c r="M55" s="8"/>
    </row>
    <row r="56" spans="1:13">
      <c r="A56" s="441" t="s">
        <v>91</v>
      </c>
      <c r="B56" s="518">
        <v>279</v>
      </c>
      <c r="C56" s="513">
        <f t="shared" si="13"/>
        <v>6.24</v>
      </c>
      <c r="D56" s="481">
        <f t="shared" si="14"/>
        <v>41449.24</v>
      </c>
      <c r="E56" s="481">
        <f t="shared" si="7"/>
        <v>41452.239999999998</v>
      </c>
      <c r="F56" s="481">
        <f t="shared" si="8"/>
        <v>41460.239999999998</v>
      </c>
      <c r="G56" s="481" t="str">
        <f t="shared" si="9"/>
        <v>-</v>
      </c>
      <c r="H56" s="481" t="str">
        <f t="shared" si="10"/>
        <v>-</v>
      </c>
      <c r="I56" s="481" t="str">
        <f t="shared" si="11"/>
        <v>-</v>
      </c>
      <c r="J56" s="482" t="str">
        <f t="shared" si="12"/>
        <v>-</v>
      </c>
      <c r="K56" s="79"/>
      <c r="L56" s="8"/>
      <c r="M56" s="8"/>
    </row>
    <row r="57" spans="1:13">
      <c r="A57" s="441" t="s">
        <v>92</v>
      </c>
      <c r="B57" s="518">
        <v>318</v>
      </c>
      <c r="C57" s="513">
        <f>((B57-$B$53)/$C$50)</f>
        <v>7.8</v>
      </c>
      <c r="D57" s="481">
        <f t="shared" si="14"/>
        <v>41450.799999999996</v>
      </c>
      <c r="E57" s="481">
        <f t="shared" si="7"/>
        <v>41453.799999999996</v>
      </c>
      <c r="F57" s="481">
        <f t="shared" si="8"/>
        <v>41461.799999999996</v>
      </c>
      <c r="G57" s="481" t="str">
        <f t="shared" si="9"/>
        <v>-</v>
      </c>
      <c r="H57" s="481" t="str">
        <f t="shared" si="10"/>
        <v>-</v>
      </c>
      <c r="I57" s="481" t="str">
        <f t="shared" si="11"/>
        <v>-</v>
      </c>
      <c r="J57" s="482" t="str">
        <f t="shared" si="12"/>
        <v>-</v>
      </c>
      <c r="K57" s="79"/>
      <c r="L57" s="8"/>
      <c r="M57" s="8"/>
    </row>
    <row r="58" spans="1:13">
      <c r="A58" s="441" t="s">
        <v>93</v>
      </c>
      <c r="B58" s="469">
        <v>336</v>
      </c>
      <c r="C58" s="483">
        <f>IF(ISNUMBER(C56),((($B58-$B57)/$C$17)+C57),"-")</f>
        <v>8.25</v>
      </c>
      <c r="D58" s="471">
        <f>IF(ISNUMBER(D55),((($B58-$B57)/$D$17)+D57),"-")</f>
        <v>41451.249999999993</v>
      </c>
      <c r="E58" s="471">
        <f t="shared" ref="E58:J58" si="15">IF(ISNUMBER(E55),((($B58-$B57)/$D$17)+E57),"-")</f>
        <v>41454.249999999993</v>
      </c>
      <c r="F58" s="471">
        <f t="shared" si="15"/>
        <v>41462.249999999993</v>
      </c>
      <c r="G58" s="471" t="str">
        <f t="shared" si="15"/>
        <v>-</v>
      </c>
      <c r="H58" s="471" t="str">
        <f t="shared" si="15"/>
        <v>-</v>
      </c>
      <c r="I58" s="471" t="str">
        <f t="shared" si="15"/>
        <v>-</v>
      </c>
      <c r="J58" s="472" t="str">
        <f t="shared" si="15"/>
        <v>-</v>
      </c>
      <c r="K58" s="79"/>
      <c r="L58" s="8"/>
      <c r="M58" s="8"/>
    </row>
    <row r="59" spans="1:13">
      <c r="A59" s="441" t="s">
        <v>94</v>
      </c>
      <c r="B59" s="518">
        <v>450</v>
      </c>
      <c r="C59" s="513">
        <f>((B59-$B$53)/$C$50)</f>
        <v>13.08</v>
      </c>
      <c r="D59" s="481">
        <f>IF(ISNUMBER(D57),(((B59-B57)/$D$50)+D57),"-")</f>
        <v>41456.079999999994</v>
      </c>
      <c r="E59" s="481">
        <f>IF(ISNUMBER(E57),((($B59-$B57)/$E$50)+E57),"-")</f>
        <v>41459.079999999994</v>
      </c>
      <c r="F59" s="481">
        <f>IF(ISNUMBER(F57),((($B59-$B57)/$F$50)+F57),"-")</f>
        <v>41467.079999999994</v>
      </c>
      <c r="G59" s="481" t="str">
        <f>IF(ISNUMBER(G57),((($B59-$B57)/$G$50)+G57),"-")</f>
        <v>-</v>
      </c>
      <c r="H59" s="481" t="str">
        <f>IF(ISNUMBER(H57),((($B59-$B57)/$H$50)+H57),"-")</f>
        <v>-</v>
      </c>
      <c r="I59" s="481" t="str">
        <f>IF(ISNUMBER(I57),((($B59-$B57)/$I$50)+I57),"-")</f>
        <v>-</v>
      </c>
      <c r="J59" s="482" t="str">
        <f>IF(ISNUMBER(J57),((($B59-$B57)/$J$50)+J57),"-")</f>
        <v>-</v>
      </c>
      <c r="K59" s="79"/>
      <c r="L59" s="8"/>
      <c r="M59" s="8"/>
    </row>
    <row r="60" spans="1:13">
      <c r="A60" s="441" t="s">
        <v>95</v>
      </c>
      <c r="B60" s="518">
        <v>502</v>
      </c>
      <c r="C60" s="513">
        <f t="shared" si="13"/>
        <v>15.16</v>
      </c>
      <c r="D60" s="481">
        <f t="shared" si="14"/>
        <v>41458.159999999996</v>
      </c>
      <c r="E60" s="481">
        <f>IF(ISNUMBER(E59),((($B60-$B59)/$E$50)+E59),"-")</f>
        <v>41461.159999999996</v>
      </c>
      <c r="F60" s="481">
        <f t="shared" si="8"/>
        <v>41469.159999999996</v>
      </c>
      <c r="G60" s="481" t="str">
        <f t="shared" si="9"/>
        <v>-</v>
      </c>
      <c r="H60" s="481" t="str">
        <f t="shared" si="10"/>
        <v>-</v>
      </c>
      <c r="I60" s="481" t="str">
        <f t="shared" si="11"/>
        <v>-</v>
      </c>
      <c r="J60" s="482" t="str">
        <f t="shared" si="12"/>
        <v>-</v>
      </c>
      <c r="K60" s="79"/>
      <c r="L60" s="8"/>
      <c r="M60" s="8"/>
    </row>
    <row r="61" spans="1:13">
      <c r="A61" s="441" t="s">
        <v>96</v>
      </c>
      <c r="B61" s="518">
        <v>530</v>
      </c>
      <c r="C61" s="513">
        <f t="shared" si="13"/>
        <v>16.28</v>
      </c>
      <c r="D61" s="481">
        <f t="shared" si="14"/>
        <v>41459.279999999999</v>
      </c>
      <c r="E61" s="481">
        <f t="shared" si="7"/>
        <v>41462.28</v>
      </c>
      <c r="F61" s="481">
        <f t="shared" si="8"/>
        <v>41470.28</v>
      </c>
      <c r="G61" s="481" t="str">
        <f t="shared" si="9"/>
        <v>-</v>
      </c>
      <c r="H61" s="481" t="str">
        <f t="shared" si="10"/>
        <v>-</v>
      </c>
      <c r="I61" s="481" t="str">
        <f t="shared" si="11"/>
        <v>-</v>
      </c>
      <c r="J61" s="482" t="str">
        <f t="shared" si="12"/>
        <v>-</v>
      </c>
      <c r="K61" s="79"/>
      <c r="L61" s="8"/>
      <c r="M61" s="8"/>
    </row>
    <row r="62" spans="1:13">
      <c r="A62" s="441" t="s">
        <v>97</v>
      </c>
      <c r="B62" s="518">
        <v>581</v>
      </c>
      <c r="C62" s="513">
        <f t="shared" si="13"/>
        <v>18.32</v>
      </c>
      <c r="D62" s="481">
        <f t="shared" si="14"/>
        <v>41461.32</v>
      </c>
      <c r="E62" s="481">
        <f t="shared" si="7"/>
        <v>41464.32</v>
      </c>
      <c r="F62" s="481">
        <f t="shared" si="8"/>
        <v>41472.32</v>
      </c>
      <c r="G62" s="481" t="str">
        <f>IF(ISNUMBER(G61),((($B62-$B61)/$G$50)+G61),"-")</f>
        <v>-</v>
      </c>
      <c r="H62" s="481" t="str">
        <f t="shared" si="10"/>
        <v>-</v>
      </c>
      <c r="I62" s="481" t="str">
        <f t="shared" si="11"/>
        <v>-</v>
      </c>
      <c r="J62" s="482" t="str">
        <f t="shared" si="12"/>
        <v>-</v>
      </c>
      <c r="K62" s="79"/>
      <c r="L62" s="8"/>
      <c r="M62" s="8"/>
    </row>
    <row r="63" spans="1:13">
      <c r="A63" s="441" t="s">
        <v>98</v>
      </c>
      <c r="B63" s="518">
        <v>695</v>
      </c>
      <c r="C63" s="513">
        <f t="shared" si="13"/>
        <v>22.88</v>
      </c>
      <c r="D63" s="481">
        <f t="shared" si="14"/>
        <v>41465.879999999997</v>
      </c>
      <c r="E63" s="481">
        <f t="shared" si="7"/>
        <v>41468.879999999997</v>
      </c>
      <c r="F63" s="481">
        <f t="shared" si="8"/>
        <v>41476.879999999997</v>
      </c>
      <c r="G63" s="481" t="str">
        <f t="shared" si="9"/>
        <v>-</v>
      </c>
      <c r="H63" s="481" t="str">
        <f t="shared" si="10"/>
        <v>-</v>
      </c>
      <c r="I63" s="481" t="str">
        <f t="shared" si="11"/>
        <v>-</v>
      </c>
      <c r="J63" s="482" t="str">
        <f t="shared" si="12"/>
        <v>-</v>
      </c>
      <c r="K63" s="79"/>
      <c r="L63" s="8"/>
      <c r="M63" s="8"/>
    </row>
    <row r="64" spans="1:13">
      <c r="A64" s="441" t="s">
        <v>105</v>
      </c>
      <c r="B64" s="518">
        <v>765</v>
      </c>
      <c r="C64" s="513">
        <f t="shared" si="13"/>
        <v>25.68</v>
      </c>
      <c r="D64" s="481">
        <f t="shared" si="14"/>
        <v>41468.68</v>
      </c>
      <c r="E64" s="481">
        <f t="shared" si="7"/>
        <v>41471.68</v>
      </c>
      <c r="F64" s="481">
        <f t="shared" si="8"/>
        <v>41479.68</v>
      </c>
      <c r="G64" s="481" t="str">
        <f t="shared" si="9"/>
        <v>-</v>
      </c>
      <c r="H64" s="481" t="str">
        <f t="shared" si="10"/>
        <v>-</v>
      </c>
      <c r="I64" s="481" t="str">
        <f>IF(ISNUMBER(I63),((($B64-$B63)/$I$50)+I63),"-")</f>
        <v>-</v>
      </c>
      <c r="J64" s="482" t="str">
        <f t="shared" si="12"/>
        <v>-</v>
      </c>
      <c r="K64" s="496"/>
      <c r="L64" s="8"/>
      <c r="M64" s="8"/>
    </row>
    <row r="65" spans="1:13">
      <c r="A65" s="441" t="s">
        <v>106</v>
      </c>
      <c r="B65" s="518">
        <v>793</v>
      </c>
      <c r="C65" s="513">
        <f t="shared" si="13"/>
        <v>26.8</v>
      </c>
      <c r="D65" s="481">
        <f t="shared" si="14"/>
        <v>41469.800000000003</v>
      </c>
      <c r="E65" s="481">
        <f t="shared" si="7"/>
        <v>41472.800000000003</v>
      </c>
      <c r="F65" s="481">
        <f t="shared" si="8"/>
        <v>41480.800000000003</v>
      </c>
      <c r="G65" s="481" t="str">
        <f t="shared" si="9"/>
        <v>-</v>
      </c>
      <c r="H65" s="481" t="str">
        <f t="shared" si="10"/>
        <v>-</v>
      </c>
      <c r="I65" s="481" t="str">
        <f t="shared" si="11"/>
        <v>-</v>
      </c>
      <c r="J65" s="482" t="str">
        <f t="shared" si="12"/>
        <v>-</v>
      </c>
      <c r="K65" s="496"/>
      <c r="L65" s="8"/>
      <c r="M65" s="8"/>
    </row>
    <row r="66" spans="1:13">
      <c r="A66" s="441" t="s">
        <v>107</v>
      </c>
      <c r="B66" s="518">
        <v>860</v>
      </c>
      <c r="C66" s="513">
        <f t="shared" si="13"/>
        <v>29.48</v>
      </c>
      <c r="D66" s="481">
        <f t="shared" si="14"/>
        <v>41472.480000000003</v>
      </c>
      <c r="E66" s="481">
        <f t="shared" si="7"/>
        <v>41475.480000000003</v>
      </c>
      <c r="F66" s="481">
        <f t="shared" si="8"/>
        <v>41483.480000000003</v>
      </c>
      <c r="G66" s="481" t="str">
        <f t="shared" si="9"/>
        <v>-</v>
      </c>
      <c r="H66" s="481" t="str">
        <f t="shared" si="10"/>
        <v>-</v>
      </c>
      <c r="I66" s="481" t="str">
        <f t="shared" si="11"/>
        <v>-</v>
      </c>
      <c r="J66" s="482" t="str">
        <f t="shared" si="12"/>
        <v>-</v>
      </c>
      <c r="K66" s="496"/>
      <c r="L66" s="8"/>
      <c r="M66" s="8"/>
    </row>
    <row r="67" spans="1:13">
      <c r="A67" s="441" t="s">
        <v>108</v>
      </c>
      <c r="B67" s="518">
        <v>965</v>
      </c>
      <c r="C67" s="513">
        <f t="shared" si="13"/>
        <v>33.68</v>
      </c>
      <c r="D67" s="481">
        <f t="shared" si="14"/>
        <v>41476.68</v>
      </c>
      <c r="E67" s="481">
        <f t="shared" si="7"/>
        <v>41479.68</v>
      </c>
      <c r="F67" s="481">
        <f t="shared" si="8"/>
        <v>41487.68</v>
      </c>
      <c r="G67" s="481" t="str">
        <f t="shared" si="9"/>
        <v>-</v>
      </c>
      <c r="H67" s="481" t="str">
        <f t="shared" si="10"/>
        <v>-</v>
      </c>
      <c r="I67" s="481" t="str">
        <f t="shared" si="11"/>
        <v>-</v>
      </c>
      <c r="J67" s="482" t="str">
        <f t="shared" si="12"/>
        <v>-</v>
      </c>
      <c r="K67" s="496"/>
      <c r="L67" s="8"/>
      <c r="M67" s="8"/>
    </row>
    <row r="68" spans="1:13">
      <c r="A68" s="441" t="s">
        <v>109</v>
      </c>
      <c r="B68" s="518">
        <v>1031</v>
      </c>
      <c r="C68" s="513">
        <f t="shared" si="13"/>
        <v>36.32</v>
      </c>
      <c r="D68" s="471">
        <f t="shared" si="14"/>
        <v>41479.32</v>
      </c>
      <c r="E68" s="471">
        <f t="shared" si="7"/>
        <v>41482.32</v>
      </c>
      <c r="F68" s="471">
        <f t="shared" si="8"/>
        <v>41490.32</v>
      </c>
      <c r="G68" s="471" t="str">
        <f t="shared" si="9"/>
        <v>-</v>
      </c>
      <c r="H68" s="471" t="str">
        <f t="shared" si="10"/>
        <v>-</v>
      </c>
      <c r="I68" s="471" t="str">
        <f t="shared" si="11"/>
        <v>-</v>
      </c>
      <c r="J68" s="472" t="str">
        <f t="shared" si="12"/>
        <v>-</v>
      </c>
      <c r="K68" s="496"/>
      <c r="L68" s="8"/>
      <c r="M68" s="8"/>
    </row>
    <row r="69" spans="1:13">
      <c r="A69" s="441" t="s">
        <v>110</v>
      </c>
      <c r="B69" s="518">
        <v>1049</v>
      </c>
      <c r="C69" s="513">
        <f t="shared" si="13"/>
        <v>37.04</v>
      </c>
      <c r="D69" s="481">
        <f t="shared" si="14"/>
        <v>41480.04</v>
      </c>
      <c r="E69" s="481">
        <f t="shared" si="7"/>
        <v>41483.040000000001</v>
      </c>
      <c r="F69" s="481">
        <f t="shared" si="8"/>
        <v>41491.040000000001</v>
      </c>
      <c r="G69" s="481" t="str">
        <f t="shared" si="9"/>
        <v>-</v>
      </c>
      <c r="H69" s="481" t="str">
        <f t="shared" si="10"/>
        <v>-</v>
      </c>
      <c r="I69" s="481" t="str">
        <f>IF(ISNUMBER(I68),((($B69-$B68)/$I$50)+I68),"-")</f>
        <v>-</v>
      </c>
      <c r="J69" s="482" t="str">
        <f t="shared" si="12"/>
        <v>-</v>
      </c>
      <c r="K69" s="496"/>
      <c r="L69" s="8"/>
      <c r="M69" s="8"/>
    </row>
    <row r="70" spans="1:13" ht="42" customHeight="1">
      <c r="A70" s="832"/>
      <c r="B70" s="833"/>
      <c r="C70" s="833"/>
      <c r="D70" s="833"/>
      <c r="E70" s="833"/>
      <c r="F70" s="833"/>
      <c r="G70" s="833"/>
      <c r="H70" s="833"/>
      <c r="I70" s="833"/>
      <c r="J70" s="833"/>
      <c r="K70" s="496"/>
      <c r="L70" s="8"/>
      <c r="M70" s="8"/>
    </row>
    <row r="71" spans="1:13" ht="25.5">
      <c r="A71" s="519" t="s">
        <v>119</v>
      </c>
      <c r="B71" s="520" t="s">
        <v>112</v>
      </c>
      <c r="C71" s="520" t="s">
        <v>120</v>
      </c>
      <c r="D71" s="521" t="s">
        <v>180</v>
      </c>
      <c r="E71" s="521" t="s">
        <v>183</v>
      </c>
      <c r="F71" s="521" t="s">
        <v>184</v>
      </c>
      <c r="G71" s="521" t="s">
        <v>59</v>
      </c>
      <c r="H71" s="521" t="s">
        <v>59</v>
      </c>
      <c r="I71" s="521" t="s">
        <v>59</v>
      </c>
      <c r="J71" s="522" t="s">
        <v>59</v>
      </c>
      <c r="K71" s="523"/>
      <c r="L71" s="9"/>
      <c r="M71" s="9"/>
    </row>
    <row r="72" spans="1:13">
      <c r="A72" s="834"/>
      <c r="B72" s="835"/>
      <c r="C72" s="835"/>
      <c r="D72" s="835"/>
      <c r="E72" s="835"/>
      <c r="F72" s="835"/>
      <c r="G72" s="835"/>
      <c r="H72" s="835"/>
      <c r="I72" s="835"/>
      <c r="J72" s="835"/>
      <c r="K72" s="523"/>
      <c r="L72" s="9"/>
      <c r="M72" s="9"/>
    </row>
    <row r="73" spans="1:13">
      <c r="A73" s="836"/>
      <c r="B73" s="836"/>
      <c r="C73" s="836"/>
      <c r="D73" s="836"/>
      <c r="E73" s="836"/>
      <c r="F73" s="836"/>
      <c r="G73" s="836"/>
      <c r="H73" s="836"/>
      <c r="I73" s="836"/>
      <c r="J73" s="836"/>
      <c r="K73" s="523"/>
      <c r="L73" s="9"/>
      <c r="M73" s="9"/>
    </row>
    <row r="74" spans="1:13">
      <c r="A74" s="523"/>
      <c r="B74" s="523"/>
      <c r="C74" s="523"/>
      <c r="D74" s="523"/>
      <c r="E74" s="523"/>
      <c r="F74" s="523"/>
      <c r="G74" s="523"/>
      <c r="H74" s="523"/>
      <c r="I74" s="523"/>
      <c r="J74" s="523"/>
      <c r="K74" s="435"/>
    </row>
    <row r="75" spans="1:13">
      <c r="A75" s="523"/>
      <c r="B75" s="523"/>
      <c r="C75" s="523"/>
      <c r="D75" s="523"/>
      <c r="E75" s="523"/>
      <c r="F75" s="523"/>
      <c r="G75" s="523"/>
      <c r="H75" s="523"/>
      <c r="I75" s="523"/>
      <c r="J75" s="523"/>
      <c r="K75" s="435"/>
    </row>
    <row r="76" spans="1:13">
      <c r="A76" s="435"/>
      <c r="B76" s="435"/>
      <c r="C76" s="435"/>
      <c r="D76" s="435"/>
      <c r="E76" s="435"/>
      <c r="F76" s="435"/>
      <c r="G76" s="435"/>
      <c r="H76" s="435"/>
      <c r="I76" s="435"/>
      <c r="J76" s="435"/>
    </row>
  </sheetData>
  <sheetProtection formatCells="0" formatColumns="0" formatRows="0" insertColumns="0" insertRows="0"/>
  <mergeCells count="17">
    <mergeCell ref="B47:C47"/>
    <mergeCell ref="A2:J2"/>
    <mergeCell ref="B5:C5"/>
    <mergeCell ref="B6:C6"/>
    <mergeCell ref="B7:C7"/>
    <mergeCell ref="B8:C8"/>
    <mergeCell ref="B9:C9"/>
    <mergeCell ref="A10:B10"/>
    <mergeCell ref="A17:B17"/>
    <mergeCell ref="A39:J39"/>
    <mergeCell ref="A41:J42"/>
    <mergeCell ref="A43:J44"/>
    <mergeCell ref="B48:C48"/>
    <mergeCell ref="B49:C49"/>
    <mergeCell ref="A50:B50"/>
    <mergeCell ref="A70:J70"/>
    <mergeCell ref="A72:J73"/>
  </mergeCells>
  <conditionalFormatting sqref="B11:J16 B51:J57 B59:J69">
    <cfRule type="expression" dxfId="3" priority="4">
      <formula>EVEN(ROW())=ROW()</formula>
    </cfRule>
  </conditionalFormatting>
  <conditionalFormatting sqref="B18:J30">
    <cfRule type="expression" dxfId="2" priority="3">
      <formula>EVEN(ROW())=ROW()</formula>
    </cfRule>
  </conditionalFormatting>
  <conditionalFormatting sqref="B33:J38">
    <cfRule type="expression" dxfId="1" priority="2">
      <formula>ODD(ROW())=ROW()</formula>
    </cfRule>
  </conditionalFormatting>
  <conditionalFormatting sqref="B58:J58">
    <cfRule type="expression" dxfId="0" priority="1">
      <formula>EVEN(ROW())=ROW()</formula>
    </cfRule>
  </conditionalFormatting>
  <printOptions horizontalCentered="1"/>
  <pageMargins left="0.5" right="0.5" top="0.25" bottom="0.25" header="0.3" footer="0.3"/>
  <pageSetup scale="89" fitToHeight="0" orientation="portrait" r:id="rId1"/>
  <headerFooter scaleWithDoc="0">
    <oddFooter>&amp;L&amp;A&amp;C&amp;F&amp;R&amp;D</oddFooter>
  </headerFooter>
  <rowBreaks count="1" manualBreakCount="1">
    <brk id="4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179"/>
  <sheetViews>
    <sheetView zoomScale="70" zoomScaleNormal="70" zoomScaleSheetLayoutView="90" workbookViewId="0">
      <selection activeCell="H37" sqref="H37"/>
    </sheetView>
  </sheetViews>
  <sheetFormatPr defaultRowHeight="11.25"/>
  <cols>
    <col min="1" max="1" width="9.28515625" style="526" bestFit="1" customWidth="1"/>
    <col min="2" max="2" width="3.85546875" style="526" bestFit="1" customWidth="1"/>
    <col min="3" max="3" width="12.7109375" style="526" bestFit="1" customWidth="1"/>
    <col min="4" max="4" width="14.28515625" style="526" customWidth="1"/>
    <col min="5" max="5" width="13" style="526" bestFit="1" customWidth="1"/>
    <col min="6" max="6" width="9.28515625" style="526" bestFit="1" customWidth="1"/>
    <col min="7" max="7" width="12.5703125" style="526" customWidth="1"/>
    <col min="8" max="8" width="9.140625" style="526"/>
    <col min="9" max="9" width="13.85546875" style="526" customWidth="1"/>
    <col min="10" max="10" width="2" style="526" customWidth="1"/>
    <col min="11" max="12" width="14.42578125" style="526" bestFit="1" customWidth="1"/>
    <col min="13" max="13" width="2.7109375" style="526" customWidth="1"/>
    <col min="14" max="14" width="14.42578125" style="526" bestFit="1" customWidth="1"/>
    <col min="15" max="15" width="14.140625" style="526" bestFit="1" customWidth="1"/>
    <col min="16" max="16" width="11.28515625" style="526" customWidth="1"/>
    <col min="17" max="17" width="2.85546875" style="526" customWidth="1"/>
    <col min="18" max="18" width="11.7109375" style="526" customWidth="1"/>
    <col min="19" max="16384" width="9.140625" style="526"/>
  </cols>
  <sheetData>
    <row r="1" spans="1:20" ht="21.75" thickTop="1" thickBot="1">
      <c r="A1" s="921" t="s">
        <v>121</v>
      </c>
      <c r="B1" s="922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524"/>
      <c r="R1" s="524"/>
      <c r="S1" s="525"/>
    </row>
    <row r="2" spans="1:20" ht="14.25" thickTop="1" thickBot="1">
      <c r="A2" s="924" t="s">
        <v>122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6"/>
    </row>
    <row r="3" spans="1:20" ht="12" thickTop="1">
      <c r="A3" s="527"/>
      <c r="B3" s="528"/>
      <c r="C3" s="528"/>
      <c r="D3" s="528"/>
      <c r="E3" s="528"/>
      <c r="F3" s="529"/>
      <c r="G3" s="529"/>
      <c r="H3" s="529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30"/>
    </row>
    <row r="4" spans="1:20" ht="12" thickBot="1">
      <c r="A4" s="531"/>
      <c r="B4" s="532"/>
      <c r="C4" s="532"/>
      <c r="D4" s="532"/>
      <c r="E4" s="532"/>
      <c r="F4" s="533"/>
      <c r="G4" s="533"/>
      <c r="H4" s="533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4"/>
    </row>
    <row r="5" spans="1:20" ht="12" thickTop="1">
      <c r="A5" s="535"/>
      <c r="B5" s="536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8"/>
    </row>
    <row r="6" spans="1:20" s="540" customFormat="1" ht="19.5" thickBot="1">
      <c r="A6" s="887" t="s">
        <v>123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88"/>
      <c r="S6" s="539"/>
    </row>
    <row r="7" spans="1:20" ht="45.75" customHeight="1" thickBot="1">
      <c r="A7" s="541"/>
      <c r="B7" s="542"/>
      <c r="C7" s="542"/>
      <c r="D7" s="542"/>
      <c r="E7" s="542"/>
      <c r="F7" s="542"/>
      <c r="G7" s="542"/>
      <c r="H7" s="542"/>
      <c r="I7" s="542"/>
      <c r="J7" s="542"/>
      <c r="K7" s="910" t="s">
        <v>124</v>
      </c>
      <c r="L7" s="910"/>
      <c r="M7" s="543"/>
      <c r="N7" s="889" t="s">
        <v>125</v>
      </c>
      <c r="O7" s="889"/>
      <c r="P7" s="889"/>
      <c r="Q7" s="543"/>
      <c r="R7" s="889" t="s">
        <v>126</v>
      </c>
      <c r="S7" s="890"/>
    </row>
    <row r="8" spans="1:20" ht="32.25" thickBot="1">
      <c r="A8" s="544" t="s">
        <v>127</v>
      </c>
      <c r="B8" s="545"/>
      <c r="C8" s="545" t="s">
        <v>128</v>
      </c>
      <c r="D8" s="545" t="s">
        <v>129</v>
      </c>
      <c r="E8" s="545" t="s">
        <v>130</v>
      </c>
      <c r="F8" s="545" t="s">
        <v>131</v>
      </c>
      <c r="G8" s="545" t="s">
        <v>132</v>
      </c>
      <c r="H8" s="545" t="s">
        <v>133</v>
      </c>
      <c r="I8" s="545" t="s">
        <v>134</v>
      </c>
      <c r="J8" s="545"/>
      <c r="K8" s="545" t="s">
        <v>135</v>
      </c>
      <c r="L8" s="545" t="s">
        <v>136</v>
      </c>
      <c r="M8" s="545"/>
      <c r="N8" s="545" t="s">
        <v>137</v>
      </c>
      <c r="O8" s="545" t="s">
        <v>138</v>
      </c>
      <c r="P8" s="545" t="s">
        <v>139</v>
      </c>
      <c r="Q8" s="545"/>
      <c r="R8" s="545"/>
      <c r="S8" s="546"/>
    </row>
    <row r="9" spans="1:20" ht="18.75">
      <c r="A9" s="547">
        <v>1</v>
      </c>
      <c r="B9" s="548" t="s">
        <v>140</v>
      </c>
      <c r="C9" s="549">
        <v>0.5</v>
      </c>
      <c r="D9" s="550">
        <v>41443</v>
      </c>
      <c r="E9" s="551">
        <v>1</v>
      </c>
      <c r="F9" s="552">
        <v>41443</v>
      </c>
      <c r="G9" s="553">
        <v>12</v>
      </c>
      <c r="H9" s="553" t="s">
        <v>141</v>
      </c>
      <c r="I9" s="553">
        <v>12</v>
      </c>
      <c r="J9" s="554"/>
      <c r="K9" s="555">
        <v>30</v>
      </c>
      <c r="L9" s="556"/>
      <c r="M9" s="557"/>
      <c r="N9" s="558">
        <v>1583</v>
      </c>
      <c r="O9" s="558">
        <v>10063</v>
      </c>
      <c r="P9" s="559">
        <f t="shared" ref="P9:P31" si="0">O9/N9</f>
        <v>6.3569172457359446</v>
      </c>
      <c r="Q9" s="557"/>
      <c r="R9" s="919">
        <f t="shared" ref="R9:R19" si="1">IF(K9&gt;0,(K9/(K9+N9)),"-")</f>
        <v>1.8598884066955982E-2</v>
      </c>
      <c r="S9" s="920"/>
      <c r="T9" s="560"/>
    </row>
    <row r="10" spans="1:20" ht="18.75">
      <c r="A10" s="561">
        <v>2</v>
      </c>
      <c r="B10" s="562" t="s">
        <v>140</v>
      </c>
      <c r="C10" s="563">
        <v>0.75</v>
      </c>
      <c r="D10" s="564">
        <v>41444</v>
      </c>
      <c r="E10" s="565">
        <v>0.125</v>
      </c>
      <c r="F10" s="566">
        <v>41445</v>
      </c>
      <c r="G10" s="567">
        <v>9</v>
      </c>
      <c r="H10" s="567" t="s">
        <v>141</v>
      </c>
      <c r="I10" s="567">
        <v>21</v>
      </c>
      <c r="J10" s="568"/>
      <c r="K10" s="555">
        <v>17</v>
      </c>
      <c r="L10" s="569"/>
      <c r="M10" s="570"/>
      <c r="N10" s="558">
        <v>2378</v>
      </c>
      <c r="O10" s="558">
        <v>14819</v>
      </c>
      <c r="P10" s="559">
        <f t="shared" si="0"/>
        <v>6.2317073170731705</v>
      </c>
      <c r="Q10" s="570"/>
      <c r="R10" s="911">
        <f t="shared" si="1"/>
        <v>7.0981210855949892E-3</v>
      </c>
      <c r="S10" s="912"/>
      <c r="T10" s="560"/>
    </row>
    <row r="11" spans="1:20" ht="18.75">
      <c r="A11" s="547">
        <v>3</v>
      </c>
      <c r="B11" s="548" t="s">
        <v>140</v>
      </c>
      <c r="C11" s="571">
        <v>0.5</v>
      </c>
      <c r="D11" s="572">
        <v>41445</v>
      </c>
      <c r="E11" s="565">
        <v>1</v>
      </c>
      <c r="F11" s="573">
        <v>41445</v>
      </c>
      <c r="G11" s="574">
        <v>12</v>
      </c>
      <c r="H11" s="574" t="s">
        <v>141</v>
      </c>
      <c r="I11" s="574">
        <v>36</v>
      </c>
      <c r="J11" s="554"/>
      <c r="K11" s="555">
        <v>49</v>
      </c>
      <c r="L11" s="556"/>
      <c r="M11" s="557"/>
      <c r="N11" s="558">
        <v>4356</v>
      </c>
      <c r="O11" s="558">
        <v>26968</v>
      </c>
      <c r="P11" s="559">
        <f t="shared" si="0"/>
        <v>6.1910009182736454</v>
      </c>
      <c r="Q11" s="557"/>
      <c r="R11" s="911">
        <f t="shared" si="1"/>
        <v>1.112372304199773E-2</v>
      </c>
      <c r="S11" s="912"/>
      <c r="T11" s="560"/>
    </row>
    <row r="12" spans="1:20" ht="18.75">
      <c r="A12" s="547">
        <v>4</v>
      </c>
      <c r="B12" s="548" t="s">
        <v>140</v>
      </c>
      <c r="C12" s="571">
        <v>0.5</v>
      </c>
      <c r="D12" s="572">
        <v>41446</v>
      </c>
      <c r="E12" s="565">
        <v>1</v>
      </c>
      <c r="F12" s="573">
        <v>41446</v>
      </c>
      <c r="G12" s="574">
        <v>12</v>
      </c>
      <c r="H12" s="574" t="s">
        <v>141</v>
      </c>
      <c r="I12" s="574">
        <v>40</v>
      </c>
      <c r="J12" s="554"/>
      <c r="K12" s="555">
        <v>21</v>
      </c>
      <c r="L12" s="556"/>
      <c r="M12" s="557"/>
      <c r="N12" s="558">
        <v>5623</v>
      </c>
      <c r="O12" s="558">
        <v>35036</v>
      </c>
      <c r="P12" s="559">
        <f t="shared" si="0"/>
        <v>6.2308376311577449</v>
      </c>
      <c r="Q12" s="557"/>
      <c r="R12" s="911">
        <f t="shared" si="1"/>
        <v>3.7207654145995747E-3</v>
      </c>
      <c r="S12" s="912"/>
      <c r="T12" s="560"/>
    </row>
    <row r="13" spans="1:20" ht="18.75">
      <c r="A13" s="547">
        <v>5</v>
      </c>
      <c r="B13" s="548" t="s">
        <v>140</v>
      </c>
      <c r="C13" s="571">
        <v>0.5</v>
      </c>
      <c r="D13" s="572">
        <v>41447</v>
      </c>
      <c r="E13" s="565">
        <v>1</v>
      </c>
      <c r="F13" s="573">
        <v>41447</v>
      </c>
      <c r="G13" s="574">
        <v>12</v>
      </c>
      <c r="H13" s="574" t="s">
        <v>141</v>
      </c>
      <c r="I13" s="557">
        <v>53</v>
      </c>
      <c r="J13" s="554"/>
      <c r="K13" s="555">
        <v>29</v>
      </c>
      <c r="L13" s="556"/>
      <c r="M13" s="557"/>
      <c r="N13" s="556">
        <v>6101</v>
      </c>
      <c r="O13" s="556">
        <v>37928</v>
      </c>
      <c r="P13" s="559">
        <f t="shared" si="0"/>
        <v>6.2166857892148828</v>
      </c>
      <c r="Q13" s="557"/>
      <c r="R13" s="911">
        <f t="shared" si="1"/>
        <v>4.7308319738988578E-3</v>
      </c>
      <c r="S13" s="912"/>
      <c r="T13" s="560"/>
    </row>
    <row r="14" spans="1:20" ht="18.75">
      <c r="A14" s="547">
        <v>6</v>
      </c>
      <c r="B14" s="548" t="s">
        <v>140</v>
      </c>
      <c r="C14" s="571">
        <v>0.5</v>
      </c>
      <c r="D14" s="572">
        <v>41448</v>
      </c>
      <c r="E14" s="565">
        <v>1</v>
      </c>
      <c r="F14" s="573">
        <v>41448</v>
      </c>
      <c r="G14" s="574">
        <v>12</v>
      </c>
      <c r="H14" s="574" t="s">
        <v>141</v>
      </c>
      <c r="I14" s="557">
        <v>64</v>
      </c>
      <c r="J14" s="554"/>
      <c r="K14" s="555">
        <v>37</v>
      </c>
      <c r="L14" s="556"/>
      <c r="M14" s="557"/>
      <c r="N14" s="556">
        <v>5671</v>
      </c>
      <c r="O14" s="556">
        <v>35189</v>
      </c>
      <c r="P14" s="559">
        <f t="shared" si="0"/>
        <v>6.2050784694057484</v>
      </c>
      <c r="Q14" s="557"/>
      <c r="R14" s="911">
        <f t="shared" si="1"/>
        <v>6.4821303433777152E-3</v>
      </c>
      <c r="S14" s="912"/>
      <c r="T14" s="560"/>
    </row>
    <row r="15" spans="1:20" ht="18.75">
      <c r="A15" s="547">
        <v>7</v>
      </c>
      <c r="B15" s="548" t="s">
        <v>140</v>
      </c>
      <c r="C15" s="571">
        <v>0.5</v>
      </c>
      <c r="D15" s="572">
        <v>41449</v>
      </c>
      <c r="E15" s="565">
        <v>1</v>
      </c>
      <c r="F15" s="573">
        <v>41449</v>
      </c>
      <c r="G15" s="557">
        <v>12</v>
      </c>
      <c r="H15" s="574" t="s">
        <v>141</v>
      </c>
      <c r="I15" s="557">
        <v>56</v>
      </c>
      <c r="J15" s="554"/>
      <c r="K15" s="555">
        <v>14</v>
      </c>
      <c r="L15" s="556"/>
      <c r="M15" s="557"/>
      <c r="N15" s="556">
        <v>6121</v>
      </c>
      <c r="O15" s="556">
        <v>37248</v>
      </c>
      <c r="P15" s="559">
        <f t="shared" si="0"/>
        <v>6.0852801829766374</v>
      </c>
      <c r="Q15" s="557"/>
      <c r="R15" s="911">
        <f t="shared" si="1"/>
        <v>2.2819885900570496E-3</v>
      </c>
      <c r="S15" s="912"/>
      <c r="T15" s="560"/>
    </row>
    <row r="16" spans="1:20" ht="18.75">
      <c r="A16" s="547">
        <v>8</v>
      </c>
      <c r="B16" s="548" t="s">
        <v>140</v>
      </c>
      <c r="C16" s="571">
        <v>0.5</v>
      </c>
      <c r="D16" s="572">
        <v>41450</v>
      </c>
      <c r="E16" s="565">
        <v>1</v>
      </c>
      <c r="F16" s="573">
        <v>41450</v>
      </c>
      <c r="G16" s="557">
        <v>12</v>
      </c>
      <c r="H16" s="574" t="s">
        <v>141</v>
      </c>
      <c r="I16" s="557">
        <v>76</v>
      </c>
      <c r="J16" s="554"/>
      <c r="K16" s="555">
        <v>33</v>
      </c>
      <c r="L16" s="556"/>
      <c r="M16" s="557"/>
      <c r="N16" s="556">
        <v>12699</v>
      </c>
      <c r="O16" s="556">
        <v>76888</v>
      </c>
      <c r="P16" s="559">
        <f t="shared" si="0"/>
        <v>6.0546499724387743</v>
      </c>
      <c r="Q16" s="557"/>
      <c r="R16" s="911">
        <f t="shared" si="1"/>
        <v>2.5918944392082943E-3</v>
      </c>
      <c r="S16" s="912"/>
      <c r="T16" s="560"/>
    </row>
    <row r="17" spans="1:20" ht="18.75">
      <c r="A17" s="547">
        <v>9</v>
      </c>
      <c r="B17" s="548" t="s">
        <v>140</v>
      </c>
      <c r="C17" s="571">
        <v>0.5</v>
      </c>
      <c r="D17" s="572">
        <v>41451</v>
      </c>
      <c r="E17" s="565">
        <v>1</v>
      </c>
      <c r="F17" s="573">
        <v>41451</v>
      </c>
      <c r="G17" s="557">
        <v>12</v>
      </c>
      <c r="H17" s="574" t="s">
        <v>141</v>
      </c>
      <c r="I17" s="557">
        <v>66</v>
      </c>
      <c r="J17" s="554"/>
      <c r="K17" s="555">
        <v>43</v>
      </c>
      <c r="L17" s="556"/>
      <c r="M17" s="557"/>
      <c r="N17" s="556">
        <v>9375</v>
      </c>
      <c r="O17" s="556">
        <v>55283</v>
      </c>
      <c r="P17" s="559">
        <f t="shared" si="0"/>
        <v>5.8968533333333335</v>
      </c>
      <c r="Q17" s="557"/>
      <c r="R17" s="911">
        <f t="shared" si="1"/>
        <v>4.5657252070503288E-3</v>
      </c>
      <c r="S17" s="912"/>
      <c r="T17" s="560"/>
    </row>
    <row r="18" spans="1:20" ht="18.75">
      <c r="A18" s="547">
        <v>10</v>
      </c>
      <c r="B18" s="548" t="s">
        <v>140</v>
      </c>
      <c r="C18" s="575">
        <v>0.33333333333333331</v>
      </c>
      <c r="D18" s="576">
        <v>41452</v>
      </c>
      <c r="E18" s="575">
        <v>0.83333333333333337</v>
      </c>
      <c r="F18" s="576">
        <v>41452</v>
      </c>
      <c r="G18" s="557">
        <v>12</v>
      </c>
      <c r="H18" s="574" t="s">
        <v>141</v>
      </c>
      <c r="I18" s="557">
        <v>37</v>
      </c>
      <c r="J18" s="554"/>
      <c r="K18" s="555">
        <v>8</v>
      </c>
      <c r="L18" s="556"/>
      <c r="M18" s="557"/>
      <c r="N18" s="556">
        <v>4020</v>
      </c>
      <c r="O18" s="556">
        <v>23470</v>
      </c>
      <c r="P18" s="559">
        <f t="shared" si="0"/>
        <v>5.8383084577114426</v>
      </c>
      <c r="Q18" s="557"/>
      <c r="R18" s="911">
        <f t="shared" si="1"/>
        <v>1.9860973187686196E-3</v>
      </c>
      <c r="S18" s="912"/>
      <c r="T18" s="560"/>
    </row>
    <row r="19" spans="1:20" ht="18.75">
      <c r="A19" s="547">
        <v>11</v>
      </c>
      <c r="B19" s="548" t="s">
        <v>140</v>
      </c>
      <c r="C19" s="575">
        <v>0.5</v>
      </c>
      <c r="D19" s="576">
        <v>41453</v>
      </c>
      <c r="E19" s="575">
        <v>0</v>
      </c>
      <c r="F19" s="576">
        <v>41453</v>
      </c>
      <c r="G19" s="557">
        <v>12</v>
      </c>
      <c r="H19" s="574" t="s">
        <v>141</v>
      </c>
      <c r="I19" s="557">
        <v>65</v>
      </c>
      <c r="J19" s="554"/>
      <c r="K19" s="555">
        <v>12</v>
      </c>
      <c r="L19" s="556"/>
      <c r="M19" s="557"/>
      <c r="N19" s="556">
        <v>6419</v>
      </c>
      <c r="O19" s="556">
        <v>37476</v>
      </c>
      <c r="P19" s="559">
        <f t="shared" si="0"/>
        <v>5.8382925689359713</v>
      </c>
      <c r="Q19" s="557"/>
      <c r="R19" s="911">
        <f t="shared" si="1"/>
        <v>1.8659617477841705E-3</v>
      </c>
      <c r="S19" s="912"/>
      <c r="T19" s="560"/>
    </row>
    <row r="20" spans="1:20" ht="18.75">
      <c r="A20" s="547">
        <v>12</v>
      </c>
      <c r="B20" s="548" t="s">
        <v>140</v>
      </c>
      <c r="C20" s="571">
        <v>0.5</v>
      </c>
      <c r="D20" s="576">
        <v>41454</v>
      </c>
      <c r="E20" s="565">
        <v>1</v>
      </c>
      <c r="F20" s="576">
        <v>41454</v>
      </c>
      <c r="G20" s="557">
        <v>12</v>
      </c>
      <c r="H20" s="574" t="s">
        <v>141</v>
      </c>
      <c r="I20" s="557">
        <v>33</v>
      </c>
      <c r="J20" s="554"/>
      <c r="K20" s="555">
        <v>1</v>
      </c>
      <c r="L20" s="556"/>
      <c r="M20" s="557"/>
      <c r="N20" s="556">
        <v>1755</v>
      </c>
      <c r="O20" s="556">
        <v>10375</v>
      </c>
      <c r="P20" s="559">
        <f t="shared" si="0"/>
        <v>5.9116809116809117</v>
      </c>
      <c r="Q20" s="557"/>
      <c r="R20" s="911">
        <f>(K20/(K20+N20))</f>
        <v>5.6947608200455578E-4</v>
      </c>
      <c r="S20" s="912"/>
      <c r="T20" s="560"/>
    </row>
    <row r="21" spans="1:20" ht="18.75">
      <c r="A21" s="547">
        <v>13</v>
      </c>
      <c r="B21" s="548" t="s">
        <v>140</v>
      </c>
      <c r="C21" s="571">
        <v>0.5</v>
      </c>
      <c r="D21" s="576">
        <v>41455</v>
      </c>
      <c r="E21" s="565">
        <v>1</v>
      </c>
      <c r="F21" s="576">
        <v>41455</v>
      </c>
      <c r="G21" s="557">
        <v>12</v>
      </c>
      <c r="H21" s="574" t="s">
        <v>141</v>
      </c>
      <c r="I21" s="557">
        <v>21</v>
      </c>
      <c r="J21" s="554"/>
      <c r="K21" s="555">
        <v>6</v>
      </c>
      <c r="L21" s="556"/>
      <c r="M21" s="557"/>
      <c r="N21" s="556">
        <v>1467</v>
      </c>
      <c r="O21" s="556">
        <v>8303</v>
      </c>
      <c r="P21" s="559">
        <f t="shared" si="0"/>
        <v>5.6598500340831626</v>
      </c>
      <c r="Q21" s="557"/>
      <c r="R21" s="911">
        <f>IF(K21&gt;0,(K21/(K21+N21)),"-")</f>
        <v>4.0733197556008143E-3</v>
      </c>
      <c r="S21" s="912"/>
      <c r="T21" s="560"/>
    </row>
    <row r="22" spans="1:20" ht="18.75">
      <c r="A22" s="547">
        <v>14</v>
      </c>
      <c r="B22" s="548" t="s">
        <v>140</v>
      </c>
      <c r="C22" s="575">
        <v>0.33333333333333331</v>
      </c>
      <c r="D22" s="576">
        <v>41456</v>
      </c>
      <c r="E22" s="575">
        <v>0.83333333333333337</v>
      </c>
      <c r="F22" s="576">
        <v>41456</v>
      </c>
      <c r="G22" s="557">
        <v>12</v>
      </c>
      <c r="H22" s="574" t="s">
        <v>141</v>
      </c>
      <c r="I22" s="557">
        <v>22</v>
      </c>
      <c r="J22" s="554"/>
      <c r="K22" s="555">
        <v>0</v>
      </c>
      <c r="L22" s="556"/>
      <c r="M22" s="557"/>
      <c r="N22" s="556">
        <v>1642</v>
      </c>
      <c r="O22" s="556">
        <v>9341</v>
      </c>
      <c r="P22" s="559">
        <f t="shared" si="0"/>
        <v>5.6887941534713766</v>
      </c>
      <c r="Q22" s="557"/>
      <c r="R22" s="911" t="str">
        <f>IF(K22&gt;0,(K22/(K22+N22)),"-")</f>
        <v>-</v>
      </c>
      <c r="S22" s="912"/>
      <c r="T22" s="560"/>
    </row>
    <row r="23" spans="1:20" ht="15.75">
      <c r="A23" s="561">
        <v>15</v>
      </c>
      <c r="B23" s="562" t="s">
        <v>140</v>
      </c>
      <c r="C23" s="577">
        <v>0.33333333333333331</v>
      </c>
      <c r="D23" s="578">
        <v>41457</v>
      </c>
      <c r="E23" s="577">
        <v>0.66666666666666663</v>
      </c>
      <c r="F23" s="578">
        <v>41457</v>
      </c>
      <c r="G23" s="570">
        <v>8</v>
      </c>
      <c r="H23" s="574" t="s">
        <v>141</v>
      </c>
      <c r="I23" s="570">
        <v>19</v>
      </c>
      <c r="J23" s="570"/>
      <c r="K23" s="555">
        <v>0</v>
      </c>
      <c r="L23" s="569"/>
      <c r="M23" s="570"/>
      <c r="N23" s="569">
        <v>757</v>
      </c>
      <c r="O23" s="569">
        <v>4499</v>
      </c>
      <c r="P23" s="579">
        <f t="shared" si="0"/>
        <v>5.9431968295904891</v>
      </c>
      <c r="Q23" s="570"/>
      <c r="R23" s="911" t="str">
        <f>IF(K23&gt;0,(K23/(K23+N23)),"-")</f>
        <v>-</v>
      </c>
      <c r="S23" s="912"/>
      <c r="T23" s="560"/>
    </row>
    <row r="24" spans="1:20" ht="15.75">
      <c r="A24" s="547">
        <v>16</v>
      </c>
      <c r="B24" s="548" t="s">
        <v>55</v>
      </c>
      <c r="C24" s="575">
        <v>0.75</v>
      </c>
      <c r="D24" s="576">
        <v>41457</v>
      </c>
      <c r="E24" s="575">
        <v>0</v>
      </c>
      <c r="F24" s="576">
        <v>41457</v>
      </c>
      <c r="G24" s="557">
        <v>6</v>
      </c>
      <c r="H24" s="574">
        <v>5.5</v>
      </c>
      <c r="I24" s="557">
        <v>74</v>
      </c>
      <c r="J24" s="557"/>
      <c r="K24" s="556"/>
      <c r="L24" s="556">
        <v>23</v>
      </c>
      <c r="M24" s="557"/>
      <c r="N24" s="556">
        <v>16204</v>
      </c>
      <c r="O24" s="556">
        <v>97934</v>
      </c>
      <c r="P24" s="559">
        <f t="shared" si="0"/>
        <v>6.0438163416440389</v>
      </c>
      <c r="Q24" s="557"/>
      <c r="R24" s="911">
        <f t="shared" ref="R24:R33" si="2">IF(L24&gt;0,(L24/(L24+N24)),"-")</f>
        <v>1.4173907684722992E-3</v>
      </c>
      <c r="S24" s="912"/>
      <c r="T24" s="560"/>
    </row>
    <row r="25" spans="1:20" ht="15.75">
      <c r="A25" s="561">
        <v>17</v>
      </c>
      <c r="B25" s="548" t="s">
        <v>55</v>
      </c>
      <c r="C25" s="577">
        <v>0.75</v>
      </c>
      <c r="D25" s="578">
        <v>41458</v>
      </c>
      <c r="E25" s="577">
        <v>0</v>
      </c>
      <c r="F25" s="578">
        <v>41458</v>
      </c>
      <c r="G25" s="570">
        <v>6</v>
      </c>
      <c r="H25" s="574">
        <v>5.5</v>
      </c>
      <c r="I25" s="570">
        <v>85</v>
      </c>
      <c r="J25" s="570"/>
      <c r="K25" s="569"/>
      <c r="L25" s="569">
        <v>38</v>
      </c>
      <c r="M25" s="570"/>
      <c r="N25" s="569">
        <v>15969</v>
      </c>
      <c r="O25" s="569">
        <v>98090</v>
      </c>
      <c r="P25" s="579">
        <f t="shared" si="0"/>
        <v>6.1425261444047843</v>
      </c>
      <c r="Q25" s="570"/>
      <c r="R25" s="911">
        <f t="shared" si="2"/>
        <v>2.3739613918910478E-3</v>
      </c>
      <c r="S25" s="912"/>
    </row>
    <row r="26" spans="1:20" ht="15.75">
      <c r="A26" s="561">
        <v>18</v>
      </c>
      <c r="B26" s="548" t="s">
        <v>55</v>
      </c>
      <c r="C26" s="577">
        <v>0.58333333333333337</v>
      </c>
      <c r="D26" s="578">
        <v>41459</v>
      </c>
      <c r="E26" s="577">
        <v>0.83333333333333337</v>
      </c>
      <c r="F26" s="578">
        <v>41459</v>
      </c>
      <c r="G26" s="570">
        <v>6</v>
      </c>
      <c r="H26" s="574">
        <v>5.5</v>
      </c>
      <c r="I26" s="570">
        <v>76</v>
      </c>
      <c r="J26" s="570"/>
      <c r="K26" s="569"/>
      <c r="L26" s="569">
        <v>26</v>
      </c>
      <c r="M26" s="570"/>
      <c r="N26" s="569">
        <v>12541</v>
      </c>
      <c r="O26" s="569">
        <v>74652</v>
      </c>
      <c r="P26" s="579">
        <f t="shared" si="0"/>
        <v>5.9526353560322143</v>
      </c>
      <c r="Q26" s="570"/>
      <c r="R26" s="911">
        <f t="shared" si="2"/>
        <v>2.0689106389750935E-3</v>
      </c>
      <c r="S26" s="912"/>
      <c r="T26" s="560"/>
    </row>
    <row r="27" spans="1:20" ht="15.75">
      <c r="A27" s="561">
        <v>19</v>
      </c>
      <c r="B27" s="548" t="s">
        <v>55</v>
      </c>
      <c r="C27" s="577">
        <v>0.75</v>
      </c>
      <c r="D27" s="578">
        <v>41460</v>
      </c>
      <c r="E27" s="577">
        <v>0</v>
      </c>
      <c r="F27" s="578">
        <v>41460</v>
      </c>
      <c r="G27" s="570">
        <v>6</v>
      </c>
      <c r="H27" s="574">
        <v>5.5</v>
      </c>
      <c r="I27" s="570">
        <v>108</v>
      </c>
      <c r="J27" s="570"/>
      <c r="K27" s="569"/>
      <c r="L27" s="569">
        <v>6</v>
      </c>
      <c r="M27" s="570"/>
      <c r="N27" s="569">
        <v>14085</v>
      </c>
      <c r="O27" s="569">
        <v>83442</v>
      </c>
      <c r="P27" s="579">
        <f t="shared" si="0"/>
        <v>5.9241746538871141</v>
      </c>
      <c r="Q27" s="570"/>
      <c r="R27" s="911">
        <f t="shared" si="2"/>
        <v>4.2580370449222908E-4</v>
      </c>
      <c r="S27" s="912"/>
      <c r="T27" s="560"/>
    </row>
    <row r="28" spans="1:20" ht="15.75">
      <c r="A28" s="561">
        <v>20</v>
      </c>
      <c r="B28" s="548" t="s">
        <v>55</v>
      </c>
      <c r="C28" s="577">
        <v>0.75</v>
      </c>
      <c r="D28" s="578">
        <v>41461</v>
      </c>
      <c r="E28" s="577">
        <v>0</v>
      </c>
      <c r="F28" s="578">
        <v>41461</v>
      </c>
      <c r="G28" s="570">
        <v>6</v>
      </c>
      <c r="H28" s="574">
        <v>5.5</v>
      </c>
      <c r="I28" s="570">
        <v>88</v>
      </c>
      <c r="J28" s="570"/>
      <c r="K28" s="569"/>
      <c r="L28" s="569">
        <v>9</v>
      </c>
      <c r="M28" s="570"/>
      <c r="N28" s="569">
        <v>7565</v>
      </c>
      <c r="O28" s="569">
        <v>44477</v>
      </c>
      <c r="P28" s="579">
        <f t="shared" si="0"/>
        <v>5.8793126239259745</v>
      </c>
      <c r="Q28" s="570"/>
      <c r="R28" s="911">
        <f t="shared" si="2"/>
        <v>1.1882756799577502E-3</v>
      </c>
      <c r="S28" s="912"/>
      <c r="T28" s="560"/>
    </row>
    <row r="29" spans="1:20" ht="15.75">
      <c r="A29" s="561">
        <v>21</v>
      </c>
      <c r="B29" s="562" t="s">
        <v>142</v>
      </c>
      <c r="C29" s="577">
        <v>0.75</v>
      </c>
      <c r="D29" s="578">
        <v>41462</v>
      </c>
      <c r="E29" s="577">
        <v>0</v>
      </c>
      <c r="F29" s="578">
        <v>41462</v>
      </c>
      <c r="G29" s="570">
        <v>6</v>
      </c>
      <c r="H29" s="574">
        <v>5.5</v>
      </c>
      <c r="I29" s="570">
        <v>91</v>
      </c>
      <c r="J29" s="570"/>
      <c r="K29" s="569"/>
      <c r="L29" s="569">
        <v>4</v>
      </c>
      <c r="M29" s="570"/>
      <c r="N29" s="569">
        <v>7628</v>
      </c>
      <c r="O29" s="569">
        <v>45952</v>
      </c>
      <c r="P29" s="579">
        <f t="shared" si="0"/>
        <v>6.0241216570529632</v>
      </c>
      <c r="Q29" s="570"/>
      <c r="R29" s="911">
        <f t="shared" si="2"/>
        <v>5.2410901467505244E-4</v>
      </c>
      <c r="S29" s="912"/>
      <c r="T29" s="560"/>
    </row>
    <row r="30" spans="1:20" ht="15.75">
      <c r="A30" s="561">
        <v>22</v>
      </c>
      <c r="B30" s="562"/>
      <c r="C30" s="577">
        <v>0.83333333333333337</v>
      </c>
      <c r="D30" s="578">
        <v>41463</v>
      </c>
      <c r="E30" s="577">
        <v>8.3333333333333329E-2</v>
      </c>
      <c r="F30" s="578">
        <v>41464</v>
      </c>
      <c r="G30" s="570">
        <v>6</v>
      </c>
      <c r="H30" s="580">
        <v>6</v>
      </c>
      <c r="I30" s="570">
        <v>131</v>
      </c>
      <c r="J30" s="570"/>
      <c r="K30" s="569"/>
      <c r="L30" s="569">
        <v>23</v>
      </c>
      <c r="M30" s="570"/>
      <c r="N30" s="569">
        <v>13462</v>
      </c>
      <c r="O30" s="569">
        <v>84468</v>
      </c>
      <c r="P30" s="579">
        <f t="shared" si="0"/>
        <v>6.274550586837023</v>
      </c>
      <c r="Q30" s="570"/>
      <c r="R30" s="911">
        <f t="shared" si="2"/>
        <v>1.7055988134964777E-3</v>
      </c>
      <c r="S30" s="912"/>
    </row>
    <row r="31" spans="1:20" ht="15.75">
      <c r="A31" s="561">
        <v>23</v>
      </c>
      <c r="B31" s="562"/>
      <c r="C31" s="577">
        <v>0.75</v>
      </c>
      <c r="D31" s="578">
        <v>41464</v>
      </c>
      <c r="E31" s="577">
        <v>0</v>
      </c>
      <c r="F31" s="578">
        <v>41464</v>
      </c>
      <c r="G31" s="570">
        <v>6</v>
      </c>
      <c r="H31" s="580">
        <v>6</v>
      </c>
      <c r="I31" s="570">
        <v>128</v>
      </c>
      <c r="J31" s="570"/>
      <c r="K31" s="569"/>
      <c r="L31" s="569">
        <v>18</v>
      </c>
      <c r="M31" s="570"/>
      <c r="N31" s="569">
        <v>19901</v>
      </c>
      <c r="O31" s="569">
        <v>127853</v>
      </c>
      <c r="P31" s="579">
        <f t="shared" si="0"/>
        <v>6.4244510326114268</v>
      </c>
      <c r="Q31" s="570"/>
      <c r="R31" s="911">
        <f t="shared" si="2"/>
        <v>9.0365982228023491E-4</v>
      </c>
      <c r="S31" s="912"/>
    </row>
    <row r="32" spans="1:20" ht="15.75">
      <c r="A32" s="561">
        <v>24</v>
      </c>
      <c r="B32" s="562"/>
      <c r="C32" s="577">
        <v>0.625</v>
      </c>
      <c r="D32" s="578">
        <v>41466</v>
      </c>
      <c r="E32" s="577">
        <v>0</v>
      </c>
      <c r="F32" s="578">
        <v>41466</v>
      </c>
      <c r="G32" s="570">
        <v>9</v>
      </c>
      <c r="H32" s="580">
        <v>6</v>
      </c>
      <c r="I32" s="570">
        <v>120</v>
      </c>
      <c r="K32" s="570"/>
      <c r="L32" s="569">
        <v>7</v>
      </c>
      <c r="M32" s="570"/>
      <c r="N32" s="569">
        <v>12971</v>
      </c>
      <c r="O32" s="569">
        <v>82931</v>
      </c>
      <c r="P32" s="579">
        <v>6.3935702721455554</v>
      </c>
      <c r="Q32" s="570"/>
      <c r="R32" s="911">
        <f t="shared" si="2"/>
        <v>5.3937432578209273E-4</v>
      </c>
      <c r="S32" s="912"/>
    </row>
    <row r="33" spans="1:21" ht="15.75">
      <c r="A33" s="561">
        <v>25</v>
      </c>
      <c r="B33" s="562"/>
      <c r="C33" s="577">
        <v>0.625</v>
      </c>
      <c r="D33" s="578">
        <v>41468</v>
      </c>
      <c r="E33" s="577">
        <v>0</v>
      </c>
      <c r="F33" s="578">
        <v>41468</v>
      </c>
      <c r="G33" s="570">
        <v>9</v>
      </c>
      <c r="H33" s="580">
        <v>6</v>
      </c>
      <c r="I33" s="570">
        <v>69</v>
      </c>
      <c r="K33" s="570"/>
      <c r="L33" s="569">
        <v>5</v>
      </c>
      <c r="M33" s="570"/>
      <c r="N33" s="569">
        <v>1873</v>
      </c>
      <c r="O33" s="569">
        <v>11502</v>
      </c>
      <c r="P33" s="579">
        <v>7.3935702721455598</v>
      </c>
      <c r="Q33" s="570"/>
      <c r="R33" s="911">
        <f t="shared" si="2"/>
        <v>2.6624068157614484E-3</v>
      </c>
      <c r="S33" s="912"/>
    </row>
    <row r="34" spans="1:21" ht="15.75">
      <c r="A34" s="561">
        <v>26</v>
      </c>
      <c r="B34" s="562"/>
      <c r="C34" s="577">
        <v>0.625</v>
      </c>
      <c r="D34" s="578">
        <v>41470</v>
      </c>
      <c r="E34" s="577">
        <v>0</v>
      </c>
      <c r="F34" s="578">
        <v>41470</v>
      </c>
      <c r="G34" s="570">
        <v>9</v>
      </c>
      <c r="H34" s="580">
        <v>6</v>
      </c>
      <c r="I34" s="570">
        <v>113</v>
      </c>
      <c r="K34" s="570"/>
      <c r="L34" s="569">
        <v>6</v>
      </c>
      <c r="M34" s="570"/>
      <c r="N34" s="569">
        <v>15609</v>
      </c>
      <c r="O34" s="569">
        <v>102202</v>
      </c>
      <c r="P34" s="579">
        <v>8.3935702721455598</v>
      </c>
      <c r="Q34" s="570"/>
      <c r="R34" s="911">
        <f>IF(L34&gt;0,(L34/(L34+N34)),"-")</f>
        <v>3.8424591738712776E-4</v>
      </c>
      <c r="S34" s="912"/>
    </row>
    <row r="35" spans="1:21" ht="8.25" customHeight="1">
      <c r="A35" s="581"/>
      <c r="B35" s="582"/>
      <c r="C35" s="582"/>
      <c r="D35" s="582"/>
      <c r="E35" s="582"/>
      <c r="F35" s="582"/>
      <c r="G35" s="582"/>
      <c r="H35" s="582"/>
      <c r="I35" s="582"/>
      <c r="J35" s="583"/>
      <c r="K35" s="584"/>
      <c r="L35" s="584"/>
      <c r="M35" s="585"/>
      <c r="N35" s="584"/>
      <c r="O35" s="584"/>
      <c r="P35" s="585"/>
      <c r="Q35" s="585"/>
      <c r="R35" s="585"/>
      <c r="S35" s="586"/>
    </row>
    <row r="36" spans="1:21" ht="15.75">
      <c r="A36" s="587"/>
      <c r="B36" s="588"/>
      <c r="C36" s="588"/>
      <c r="D36" s="913" t="s">
        <v>143</v>
      </c>
      <c r="E36" s="913"/>
      <c r="F36" s="913"/>
      <c r="G36" s="588"/>
      <c r="H36" s="588"/>
      <c r="I36" s="583" t="s">
        <v>144</v>
      </c>
      <c r="J36" s="583"/>
      <c r="K36" s="589">
        <f>IF(ISNUMBER(K9),SUM(K9:K35),"-")</f>
        <v>300</v>
      </c>
      <c r="L36" s="589">
        <f>IF(ISNUMBER(L24),SUM(L24:L35),"-")</f>
        <v>165</v>
      </c>
      <c r="M36" s="589"/>
      <c r="N36" s="589">
        <f>SUM(N9:N35)</f>
        <v>207775</v>
      </c>
      <c r="O36" s="589">
        <f>SUM(O9:O35)</f>
        <v>1276389</v>
      </c>
      <c r="P36" s="590">
        <f>O36/N36</f>
        <v>6.1431307905185895</v>
      </c>
      <c r="Q36" s="585"/>
      <c r="R36" s="914">
        <f>IF(L36&gt;0,((L36+K36)/(L36+N36)),"-")</f>
        <v>2.2362219871116668E-3</v>
      </c>
      <c r="S36" s="915"/>
    </row>
    <row r="37" spans="1:21" ht="15.75">
      <c r="A37" s="587"/>
      <c r="B37" s="588"/>
      <c r="C37" s="588"/>
      <c r="D37" s="916" t="s">
        <v>145</v>
      </c>
      <c r="E37" s="916"/>
      <c r="F37" s="916"/>
      <c r="G37" s="591">
        <f>SUM(G9:G35)</f>
        <v>248</v>
      </c>
      <c r="H37" s="588"/>
      <c r="I37" s="917"/>
      <c r="J37" s="918"/>
      <c r="K37" s="588"/>
      <c r="L37" s="588"/>
      <c r="M37" s="588"/>
      <c r="N37" s="588"/>
      <c r="O37" s="588"/>
      <c r="P37" s="588"/>
      <c r="Q37" s="588"/>
      <c r="R37" s="588"/>
      <c r="S37" s="592"/>
    </row>
    <row r="38" spans="1:21" ht="15.75">
      <c r="A38" s="587"/>
      <c r="B38" s="588"/>
      <c r="C38" s="588"/>
      <c r="D38" s="588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588"/>
      <c r="S38" s="592"/>
    </row>
    <row r="39" spans="1:21" ht="15.75" customHeight="1">
      <c r="A39" s="906" t="s">
        <v>146</v>
      </c>
      <c r="B39" s="907"/>
      <c r="C39" s="907"/>
      <c r="D39" s="588"/>
      <c r="E39" s="588"/>
      <c r="F39" s="588"/>
      <c r="G39" s="588"/>
      <c r="H39" s="588"/>
      <c r="I39" s="593"/>
      <c r="J39" s="588"/>
      <c r="K39" s="588"/>
      <c r="L39" s="588"/>
      <c r="M39" s="588"/>
      <c r="N39" s="588"/>
      <c r="O39" s="588"/>
      <c r="P39" s="588"/>
      <c r="Q39" s="588"/>
      <c r="R39" s="588"/>
      <c r="S39" s="592"/>
    </row>
    <row r="40" spans="1:21" ht="15.75" customHeight="1" thickBot="1">
      <c r="A40" s="908" t="s">
        <v>147</v>
      </c>
      <c r="B40" s="884"/>
      <c r="C40" s="884"/>
      <c r="D40" s="594">
        <f>IF(ISNUMBER(F9),MAX(F9:F35),"-")</f>
        <v>41470</v>
      </c>
      <c r="E40" s="588"/>
      <c r="F40" s="588"/>
      <c r="G40" s="595" t="s">
        <v>148</v>
      </c>
      <c r="H40" s="595"/>
      <c r="I40" s="595"/>
      <c r="J40" s="596"/>
      <c r="K40" s="588"/>
      <c r="L40" s="588"/>
      <c r="M40" s="588"/>
      <c r="N40" s="588"/>
      <c r="O40" s="588"/>
      <c r="P40" s="588"/>
      <c r="Q40" s="588"/>
      <c r="R40" s="588"/>
      <c r="S40" s="592"/>
    </row>
    <row r="41" spans="1:21" ht="12" thickTop="1">
      <c r="A41" s="852"/>
      <c r="B41" s="853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597"/>
    </row>
    <row r="42" spans="1:21" ht="12" thickBot="1">
      <c r="A42" s="854"/>
      <c r="B42" s="855"/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598"/>
    </row>
    <row r="43" spans="1:21" s="540" customFormat="1" ht="20.25" thickTop="1" thickBot="1">
      <c r="A43" s="909" t="s">
        <v>149</v>
      </c>
      <c r="B43" s="863"/>
      <c r="C43" s="863"/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599"/>
    </row>
    <row r="44" spans="1:21" ht="19.5" thickBot="1">
      <c r="A44" s="541"/>
      <c r="B44" s="542"/>
      <c r="C44" s="542"/>
      <c r="D44" s="542"/>
      <c r="E44" s="542"/>
      <c r="F44" s="542"/>
      <c r="G44" s="542"/>
      <c r="H44" s="542"/>
      <c r="I44" s="542"/>
      <c r="J44" s="542"/>
      <c r="K44" s="910" t="s">
        <v>124</v>
      </c>
      <c r="L44" s="910"/>
      <c r="M44" s="543"/>
      <c r="N44" s="889" t="s">
        <v>125</v>
      </c>
      <c r="O44" s="889"/>
      <c r="P44" s="889"/>
      <c r="Q44" s="543"/>
      <c r="R44" s="889" t="s">
        <v>126</v>
      </c>
      <c r="S44" s="890"/>
      <c r="T44" s="600"/>
    </row>
    <row r="45" spans="1:21" ht="32.25" thickBot="1">
      <c r="A45" s="544" t="s">
        <v>127</v>
      </c>
      <c r="B45" s="545"/>
      <c r="C45" s="545" t="s">
        <v>128</v>
      </c>
      <c r="D45" s="545" t="s">
        <v>129</v>
      </c>
      <c r="E45" s="545" t="s">
        <v>130</v>
      </c>
      <c r="F45" s="545" t="s">
        <v>131</v>
      </c>
      <c r="G45" s="545" t="s">
        <v>132</v>
      </c>
      <c r="H45" s="545" t="s">
        <v>133</v>
      </c>
      <c r="I45" s="545" t="s">
        <v>150</v>
      </c>
      <c r="J45" s="545"/>
      <c r="K45" s="545" t="s">
        <v>135</v>
      </c>
      <c r="L45" s="545" t="s">
        <v>136</v>
      </c>
      <c r="M45" s="545"/>
      <c r="N45" s="545" t="s">
        <v>137</v>
      </c>
      <c r="O45" s="545" t="s">
        <v>138</v>
      </c>
      <c r="P45" s="545" t="s">
        <v>139</v>
      </c>
      <c r="Q45" s="545"/>
      <c r="R45" s="545"/>
      <c r="S45" s="546"/>
    </row>
    <row r="46" spans="1:21" ht="18.75">
      <c r="A46" s="601">
        <v>1</v>
      </c>
      <c r="B46" s="602" t="s">
        <v>140</v>
      </c>
      <c r="C46" s="549">
        <v>0.75</v>
      </c>
      <c r="D46" s="550">
        <v>41445</v>
      </c>
      <c r="E46" s="551">
        <v>0.125</v>
      </c>
      <c r="F46" s="552">
        <v>41446</v>
      </c>
      <c r="G46" s="553">
        <v>9</v>
      </c>
      <c r="H46" s="570" t="s">
        <v>141</v>
      </c>
      <c r="I46" s="570">
        <v>15</v>
      </c>
      <c r="J46" s="568"/>
      <c r="K46" s="555">
        <v>0</v>
      </c>
      <c r="L46" s="570"/>
      <c r="M46" s="603"/>
      <c r="N46" s="569">
        <v>1882</v>
      </c>
      <c r="O46" s="569">
        <v>10903</v>
      </c>
      <c r="P46" s="559">
        <f t="shared" ref="P46:P66" si="3">O46/N46</f>
        <v>5.7933049946865038</v>
      </c>
      <c r="Q46" s="603"/>
      <c r="R46" s="904" t="str">
        <f t="shared" ref="R46:R62" si="4">IF(K46&gt;0,(K46/(K46+N46)),"-")</f>
        <v>-</v>
      </c>
      <c r="S46" s="905"/>
    </row>
    <row r="47" spans="1:21" ht="18.75">
      <c r="A47" s="604">
        <v>2</v>
      </c>
      <c r="B47" s="605" t="s">
        <v>140</v>
      </c>
      <c r="C47" s="571">
        <v>0.5</v>
      </c>
      <c r="D47" s="572">
        <v>41447</v>
      </c>
      <c r="E47" s="565">
        <v>1</v>
      </c>
      <c r="F47" s="573">
        <v>41447</v>
      </c>
      <c r="G47" s="574">
        <v>12</v>
      </c>
      <c r="H47" s="557" t="s">
        <v>141</v>
      </c>
      <c r="I47" s="557">
        <v>27</v>
      </c>
      <c r="J47" s="554"/>
      <c r="K47" s="555">
        <v>12</v>
      </c>
      <c r="L47" s="557"/>
      <c r="M47" s="606"/>
      <c r="N47" s="556">
        <v>5318</v>
      </c>
      <c r="O47" s="556">
        <v>32286</v>
      </c>
      <c r="P47" s="559">
        <f t="shared" si="3"/>
        <v>6.071079353140278</v>
      </c>
      <c r="Q47" s="606"/>
      <c r="R47" s="872">
        <f t="shared" si="4"/>
        <v>2.2514071294559099E-3</v>
      </c>
      <c r="S47" s="873"/>
      <c r="U47" s="600"/>
    </row>
    <row r="48" spans="1:21" ht="18.75">
      <c r="A48" s="604">
        <v>3</v>
      </c>
      <c r="B48" s="605" t="s">
        <v>140</v>
      </c>
      <c r="C48" s="571">
        <v>0.5</v>
      </c>
      <c r="D48" s="572">
        <v>41448</v>
      </c>
      <c r="E48" s="565">
        <v>1</v>
      </c>
      <c r="F48" s="573">
        <v>41448</v>
      </c>
      <c r="G48" s="574">
        <v>12</v>
      </c>
      <c r="H48" s="557" t="s">
        <v>141</v>
      </c>
      <c r="I48" s="557">
        <v>34</v>
      </c>
      <c r="J48" s="554"/>
      <c r="K48" s="555">
        <v>22</v>
      </c>
      <c r="L48" s="557"/>
      <c r="M48" s="606"/>
      <c r="N48" s="556">
        <v>5967</v>
      </c>
      <c r="O48" s="556">
        <v>36065</v>
      </c>
      <c r="P48" s="559">
        <f t="shared" si="3"/>
        <v>6.044075749958103</v>
      </c>
      <c r="Q48" s="606"/>
      <c r="R48" s="872">
        <f t="shared" si="4"/>
        <v>3.6734012355985972E-3</v>
      </c>
      <c r="S48" s="873"/>
    </row>
    <row r="49" spans="1:22" ht="15.75">
      <c r="A49" s="604">
        <v>4</v>
      </c>
      <c r="B49" s="605" t="s">
        <v>140</v>
      </c>
      <c r="C49" s="571">
        <v>0.5</v>
      </c>
      <c r="D49" s="572">
        <v>41449</v>
      </c>
      <c r="E49" s="565">
        <v>1</v>
      </c>
      <c r="F49" s="573">
        <v>41449</v>
      </c>
      <c r="G49" s="574">
        <v>12</v>
      </c>
      <c r="H49" s="557" t="s">
        <v>141</v>
      </c>
      <c r="I49" s="557">
        <v>45</v>
      </c>
      <c r="J49" s="606"/>
      <c r="K49" s="555">
        <v>14</v>
      </c>
      <c r="L49" s="557"/>
      <c r="M49" s="606"/>
      <c r="N49" s="556">
        <v>5722</v>
      </c>
      <c r="O49" s="556">
        <v>34524</v>
      </c>
      <c r="P49" s="559">
        <f t="shared" si="3"/>
        <v>6.0335547011534425</v>
      </c>
      <c r="Q49" s="606"/>
      <c r="R49" s="872">
        <f t="shared" si="4"/>
        <v>2.4407252440725243E-3</v>
      </c>
      <c r="S49" s="873"/>
    </row>
    <row r="50" spans="1:22" ht="18.75">
      <c r="A50" s="601">
        <v>5</v>
      </c>
      <c r="B50" s="602" t="s">
        <v>140</v>
      </c>
      <c r="C50" s="571">
        <v>0.5</v>
      </c>
      <c r="D50" s="572">
        <v>41450</v>
      </c>
      <c r="E50" s="565">
        <v>1</v>
      </c>
      <c r="F50" s="573">
        <v>41450</v>
      </c>
      <c r="G50" s="574">
        <v>12</v>
      </c>
      <c r="H50" s="557" t="s">
        <v>141</v>
      </c>
      <c r="I50" s="570">
        <v>63</v>
      </c>
      <c r="J50" s="603"/>
      <c r="K50" s="555">
        <v>47</v>
      </c>
      <c r="L50" s="570"/>
      <c r="M50" s="603"/>
      <c r="N50" s="569">
        <v>7570</v>
      </c>
      <c r="O50" s="569">
        <v>45346</v>
      </c>
      <c r="P50" s="559">
        <f t="shared" si="3"/>
        <v>5.9902245706737123</v>
      </c>
      <c r="Q50" s="603"/>
      <c r="R50" s="872">
        <f t="shared" si="4"/>
        <v>6.170408297229881E-3</v>
      </c>
      <c r="S50" s="873"/>
      <c r="U50" s="607"/>
      <c r="V50" s="607"/>
    </row>
    <row r="51" spans="1:22" ht="15.75">
      <c r="A51" s="601">
        <v>6</v>
      </c>
      <c r="B51" s="602" t="s">
        <v>140</v>
      </c>
      <c r="C51" s="571">
        <v>0.5</v>
      </c>
      <c r="D51" s="572">
        <v>41451</v>
      </c>
      <c r="E51" s="565">
        <v>1</v>
      </c>
      <c r="F51" s="573">
        <v>41451</v>
      </c>
      <c r="G51" s="574">
        <v>12</v>
      </c>
      <c r="H51" s="557" t="s">
        <v>141</v>
      </c>
      <c r="I51" s="570">
        <v>61</v>
      </c>
      <c r="J51" s="603"/>
      <c r="K51" s="555">
        <v>60</v>
      </c>
      <c r="L51" s="570"/>
      <c r="M51" s="603"/>
      <c r="N51" s="569">
        <v>7214</v>
      </c>
      <c r="O51" s="569">
        <v>42812</v>
      </c>
      <c r="P51" s="579">
        <f t="shared" si="3"/>
        <v>5.9345716662046017</v>
      </c>
      <c r="Q51" s="603"/>
      <c r="R51" s="872">
        <f t="shared" si="4"/>
        <v>8.2485565026120429E-3</v>
      </c>
      <c r="S51" s="873"/>
    </row>
    <row r="52" spans="1:22" ht="15.75">
      <c r="A52" s="601">
        <v>7</v>
      </c>
      <c r="B52" s="602" t="s">
        <v>140</v>
      </c>
      <c r="C52" s="571">
        <v>0.5</v>
      </c>
      <c r="D52" s="572">
        <v>41452</v>
      </c>
      <c r="E52" s="565">
        <v>1</v>
      </c>
      <c r="F52" s="573">
        <v>41452</v>
      </c>
      <c r="G52" s="574">
        <v>12</v>
      </c>
      <c r="H52" s="557" t="s">
        <v>141</v>
      </c>
      <c r="I52" s="570">
        <v>65</v>
      </c>
      <c r="J52" s="603"/>
      <c r="K52" s="555">
        <v>68</v>
      </c>
      <c r="L52" s="570"/>
      <c r="M52" s="603"/>
      <c r="N52" s="569">
        <v>12858</v>
      </c>
      <c r="O52" s="569">
        <v>74876</v>
      </c>
      <c r="P52" s="579">
        <f t="shared" si="3"/>
        <v>5.8233006688442996</v>
      </c>
      <c r="Q52" s="603"/>
      <c r="R52" s="872">
        <f t="shared" si="4"/>
        <v>5.2607148383103826E-3</v>
      </c>
      <c r="S52" s="873"/>
    </row>
    <row r="53" spans="1:22" ht="18" customHeight="1">
      <c r="A53" s="601">
        <v>8</v>
      </c>
      <c r="B53" s="602" t="s">
        <v>140</v>
      </c>
      <c r="C53" s="571">
        <v>0.5</v>
      </c>
      <c r="D53" s="572">
        <v>41453</v>
      </c>
      <c r="E53" s="565">
        <v>1</v>
      </c>
      <c r="F53" s="573">
        <v>41453</v>
      </c>
      <c r="G53" s="570">
        <v>12</v>
      </c>
      <c r="H53" s="557" t="s">
        <v>141</v>
      </c>
      <c r="I53" s="570">
        <v>69</v>
      </c>
      <c r="J53" s="603"/>
      <c r="K53" s="555">
        <v>98</v>
      </c>
      <c r="L53" s="570"/>
      <c r="M53" s="603"/>
      <c r="N53" s="569">
        <v>16530</v>
      </c>
      <c r="O53" s="569">
        <v>95667</v>
      </c>
      <c r="P53" s="579">
        <f t="shared" si="3"/>
        <v>5.7874773139745921</v>
      </c>
      <c r="Q53" s="603"/>
      <c r="R53" s="872">
        <f t="shared" si="4"/>
        <v>5.8936733221072891E-3</v>
      </c>
      <c r="S53" s="873"/>
    </row>
    <row r="54" spans="1:22" ht="15.75">
      <c r="A54" s="601">
        <v>9</v>
      </c>
      <c r="B54" s="602" t="s">
        <v>140</v>
      </c>
      <c r="C54" s="571">
        <v>0.5</v>
      </c>
      <c r="D54" s="572">
        <v>41454</v>
      </c>
      <c r="E54" s="565">
        <v>1</v>
      </c>
      <c r="F54" s="573">
        <v>41454</v>
      </c>
      <c r="G54" s="570">
        <v>12</v>
      </c>
      <c r="H54" s="557" t="s">
        <v>141</v>
      </c>
      <c r="I54" s="570">
        <v>58</v>
      </c>
      <c r="J54" s="603"/>
      <c r="K54" s="555">
        <v>19</v>
      </c>
      <c r="L54" s="570"/>
      <c r="M54" s="603"/>
      <c r="N54" s="569">
        <v>9912</v>
      </c>
      <c r="O54" s="569">
        <v>56903</v>
      </c>
      <c r="P54" s="579">
        <f t="shared" si="3"/>
        <v>5.7408192090395485</v>
      </c>
      <c r="Q54" s="603"/>
      <c r="R54" s="872">
        <f t="shared" si="4"/>
        <v>1.9132010875037762E-3</v>
      </c>
      <c r="S54" s="873"/>
    </row>
    <row r="55" spans="1:22" ht="15.75">
      <c r="A55" s="601">
        <v>10</v>
      </c>
      <c r="B55" s="602" t="s">
        <v>140</v>
      </c>
      <c r="C55" s="571">
        <v>0.5</v>
      </c>
      <c r="D55" s="572">
        <v>41455</v>
      </c>
      <c r="E55" s="565">
        <v>1</v>
      </c>
      <c r="F55" s="573">
        <v>41455</v>
      </c>
      <c r="G55" s="570">
        <v>12</v>
      </c>
      <c r="H55" s="557" t="s">
        <v>141</v>
      </c>
      <c r="I55" s="570">
        <v>35</v>
      </c>
      <c r="J55" s="603"/>
      <c r="K55" s="608">
        <v>44</v>
      </c>
      <c r="L55" s="603"/>
      <c r="M55" s="603"/>
      <c r="N55" s="569">
        <v>6999</v>
      </c>
      <c r="O55" s="569">
        <v>42010</v>
      </c>
      <c r="P55" s="579">
        <f t="shared" si="3"/>
        <v>6.0022860408629803</v>
      </c>
      <c r="Q55" s="603"/>
      <c r="R55" s="872">
        <f t="shared" si="4"/>
        <v>6.2473377821950877E-3</v>
      </c>
      <c r="S55" s="873"/>
    </row>
    <row r="56" spans="1:22" ht="15.75">
      <c r="A56" s="601">
        <v>11</v>
      </c>
      <c r="B56" s="602" t="s">
        <v>140</v>
      </c>
      <c r="C56" s="571">
        <v>0.5</v>
      </c>
      <c r="D56" s="572">
        <v>41456</v>
      </c>
      <c r="E56" s="565">
        <v>1</v>
      </c>
      <c r="F56" s="573">
        <v>41456</v>
      </c>
      <c r="G56" s="570">
        <v>12</v>
      </c>
      <c r="H56" s="557" t="s">
        <v>141</v>
      </c>
      <c r="I56" s="570">
        <v>44</v>
      </c>
      <c r="J56" s="603"/>
      <c r="K56" s="608">
        <v>41</v>
      </c>
      <c r="L56" s="603"/>
      <c r="M56" s="603"/>
      <c r="N56" s="569">
        <v>7390</v>
      </c>
      <c r="O56" s="569">
        <v>41566</v>
      </c>
      <c r="P56" s="579">
        <f t="shared" si="3"/>
        <v>5.6246278755074428</v>
      </c>
      <c r="Q56" s="603"/>
      <c r="R56" s="872">
        <f t="shared" si="4"/>
        <v>5.5174269950208589E-3</v>
      </c>
      <c r="S56" s="873"/>
    </row>
    <row r="57" spans="1:22" ht="15.75">
      <c r="A57" s="561">
        <v>12</v>
      </c>
      <c r="B57" s="602" t="s">
        <v>140</v>
      </c>
      <c r="C57" s="571">
        <v>0.5</v>
      </c>
      <c r="D57" s="572">
        <v>41457</v>
      </c>
      <c r="E57" s="565">
        <v>1</v>
      </c>
      <c r="F57" s="573">
        <v>41457</v>
      </c>
      <c r="G57" s="570">
        <v>12</v>
      </c>
      <c r="H57" s="557" t="s">
        <v>141</v>
      </c>
      <c r="I57" s="570">
        <v>88</v>
      </c>
      <c r="J57" s="603"/>
      <c r="K57" s="608">
        <v>81</v>
      </c>
      <c r="L57" s="603"/>
      <c r="M57" s="603"/>
      <c r="N57" s="569">
        <v>6601</v>
      </c>
      <c r="O57" s="569">
        <v>37390</v>
      </c>
      <c r="P57" s="579">
        <f t="shared" si="3"/>
        <v>5.6642932888956219</v>
      </c>
      <c r="Q57" s="603"/>
      <c r="R57" s="872">
        <f t="shared" si="4"/>
        <v>1.2122119126010177E-2</v>
      </c>
      <c r="S57" s="873"/>
    </row>
    <row r="58" spans="1:22" ht="15.75">
      <c r="A58" s="561">
        <v>13</v>
      </c>
      <c r="B58" s="602" t="s">
        <v>140</v>
      </c>
      <c r="C58" s="577">
        <v>0.33333333333333331</v>
      </c>
      <c r="D58" s="578">
        <v>41458</v>
      </c>
      <c r="E58" s="577">
        <v>0</v>
      </c>
      <c r="F58" s="578">
        <v>41458</v>
      </c>
      <c r="G58" s="570">
        <v>16</v>
      </c>
      <c r="H58" s="557" t="s">
        <v>141</v>
      </c>
      <c r="I58" s="570">
        <v>60</v>
      </c>
      <c r="J58" s="570"/>
      <c r="K58" s="608">
        <v>59</v>
      </c>
      <c r="L58" s="570"/>
      <c r="M58" s="570"/>
      <c r="N58" s="569">
        <v>8821</v>
      </c>
      <c r="O58" s="569">
        <v>49998</v>
      </c>
      <c r="P58" s="579">
        <f t="shared" si="3"/>
        <v>5.6680648452556399</v>
      </c>
      <c r="Q58" s="570"/>
      <c r="R58" s="872">
        <f t="shared" si="4"/>
        <v>6.6441441441441439E-3</v>
      </c>
      <c r="S58" s="873"/>
    </row>
    <row r="59" spans="1:22" ht="15.75">
      <c r="A59" s="561">
        <v>14</v>
      </c>
      <c r="B59" s="602" t="s">
        <v>140</v>
      </c>
      <c r="C59" s="577">
        <v>0.33333333333333331</v>
      </c>
      <c r="D59" s="609">
        <v>41459</v>
      </c>
      <c r="E59" s="577">
        <v>0.83333333333333337</v>
      </c>
      <c r="F59" s="609">
        <v>41459</v>
      </c>
      <c r="G59" s="596">
        <v>12</v>
      </c>
      <c r="H59" s="557" t="s">
        <v>141</v>
      </c>
      <c r="I59" s="596">
        <v>48</v>
      </c>
      <c r="J59" s="596"/>
      <c r="K59" s="610">
        <v>28</v>
      </c>
      <c r="L59" s="596"/>
      <c r="M59" s="596"/>
      <c r="N59" s="611">
        <v>5287</v>
      </c>
      <c r="O59" s="611">
        <v>30002</v>
      </c>
      <c r="P59" s="612">
        <f t="shared" si="3"/>
        <v>5.6746737280121051</v>
      </c>
      <c r="Q59" s="596"/>
      <c r="R59" s="872">
        <f t="shared" si="4"/>
        <v>5.2681091251175916E-3</v>
      </c>
      <c r="S59" s="873"/>
    </row>
    <row r="60" spans="1:22" ht="15.75">
      <c r="A60" s="561">
        <v>15</v>
      </c>
      <c r="B60" s="602" t="s">
        <v>140</v>
      </c>
      <c r="C60" s="571">
        <v>0.5</v>
      </c>
      <c r="D60" s="609">
        <v>41460</v>
      </c>
      <c r="E60" s="565">
        <v>1</v>
      </c>
      <c r="F60" s="609">
        <v>41460</v>
      </c>
      <c r="G60" s="596">
        <v>12</v>
      </c>
      <c r="H60" s="557" t="s">
        <v>141</v>
      </c>
      <c r="I60" s="596">
        <v>49</v>
      </c>
      <c r="J60" s="596"/>
      <c r="K60" s="610">
        <v>10</v>
      </c>
      <c r="L60" s="596"/>
      <c r="M60" s="596"/>
      <c r="N60" s="611">
        <v>5650</v>
      </c>
      <c r="O60" s="611">
        <v>30434</v>
      </c>
      <c r="P60" s="612">
        <f t="shared" si="3"/>
        <v>5.3865486725663718</v>
      </c>
      <c r="Q60" s="596"/>
      <c r="R60" s="872">
        <f t="shared" si="4"/>
        <v>1.7667844522968198E-3</v>
      </c>
      <c r="S60" s="873"/>
    </row>
    <row r="61" spans="1:22" ht="15.75">
      <c r="A61" s="561">
        <v>16</v>
      </c>
      <c r="B61" s="602" t="s">
        <v>140</v>
      </c>
      <c r="C61" s="571">
        <v>0.5</v>
      </c>
      <c r="D61" s="609">
        <v>41461</v>
      </c>
      <c r="E61" s="577">
        <v>0</v>
      </c>
      <c r="F61" s="609">
        <v>41461</v>
      </c>
      <c r="G61" s="596">
        <v>12</v>
      </c>
      <c r="H61" s="557" t="s">
        <v>141</v>
      </c>
      <c r="I61" s="596">
        <v>63</v>
      </c>
      <c r="J61" s="596"/>
      <c r="K61" s="610">
        <v>35</v>
      </c>
      <c r="L61" s="596"/>
      <c r="M61" s="596"/>
      <c r="N61" s="611">
        <v>4878</v>
      </c>
      <c r="O61" s="611">
        <v>27176</v>
      </c>
      <c r="P61" s="612">
        <f t="shared" si="3"/>
        <v>5.5711357113571136</v>
      </c>
      <c r="Q61" s="596"/>
      <c r="R61" s="872">
        <f t="shared" si="4"/>
        <v>7.1239568491756567E-3</v>
      </c>
      <c r="S61" s="873"/>
    </row>
    <row r="62" spans="1:22" ht="15.75">
      <c r="A62" s="561">
        <v>17</v>
      </c>
      <c r="B62" s="602" t="s">
        <v>140</v>
      </c>
      <c r="C62" s="571">
        <v>0.33333333333333331</v>
      </c>
      <c r="D62" s="609">
        <v>41462</v>
      </c>
      <c r="E62" s="577">
        <v>0.83333333333333337</v>
      </c>
      <c r="F62" s="609">
        <v>41462</v>
      </c>
      <c r="G62" s="596">
        <v>12</v>
      </c>
      <c r="H62" s="557" t="s">
        <v>141</v>
      </c>
      <c r="I62" s="596">
        <v>28</v>
      </c>
      <c r="J62" s="596"/>
      <c r="K62" s="610">
        <v>19</v>
      </c>
      <c r="L62" s="596"/>
      <c r="M62" s="596"/>
      <c r="N62" s="611">
        <v>903</v>
      </c>
      <c r="O62" s="611">
        <v>5016</v>
      </c>
      <c r="P62" s="612">
        <f t="shared" si="3"/>
        <v>5.5548172757475083</v>
      </c>
      <c r="Q62" s="596"/>
      <c r="R62" s="872">
        <f t="shared" si="4"/>
        <v>2.0607375271149676E-2</v>
      </c>
      <c r="S62" s="873"/>
    </row>
    <row r="63" spans="1:22" ht="15.75">
      <c r="A63" s="561">
        <v>18</v>
      </c>
      <c r="B63" s="602"/>
      <c r="C63" s="571">
        <v>0.83333333333333337</v>
      </c>
      <c r="D63" s="609">
        <v>41463</v>
      </c>
      <c r="E63" s="571">
        <v>0</v>
      </c>
      <c r="F63" s="609">
        <v>41463</v>
      </c>
      <c r="G63" s="596">
        <v>4</v>
      </c>
      <c r="H63" s="612">
        <v>6</v>
      </c>
      <c r="I63" s="596">
        <v>98</v>
      </c>
      <c r="J63" s="596"/>
      <c r="K63" s="596"/>
      <c r="L63" s="596">
        <v>55</v>
      </c>
      <c r="M63" s="596"/>
      <c r="N63" s="611">
        <v>11873</v>
      </c>
      <c r="O63" s="611">
        <v>73406</v>
      </c>
      <c r="P63" s="612">
        <f t="shared" si="3"/>
        <v>6.1825991745978266</v>
      </c>
      <c r="Q63" s="596"/>
      <c r="R63" s="872">
        <f>IF(L63&gt;0,(L63/(K63+N63)),"-")</f>
        <v>4.6323591341699659E-3</v>
      </c>
      <c r="S63" s="873"/>
    </row>
    <row r="64" spans="1:22" ht="15.75">
      <c r="A64" s="561">
        <v>19</v>
      </c>
      <c r="B64" s="602"/>
      <c r="C64" s="571">
        <v>0.66666666666666663</v>
      </c>
      <c r="D64" s="609">
        <v>41465</v>
      </c>
      <c r="E64" s="571">
        <v>0.83333333333333337</v>
      </c>
      <c r="F64" s="609">
        <v>41465</v>
      </c>
      <c r="G64" s="596">
        <v>4</v>
      </c>
      <c r="H64" s="612">
        <v>6</v>
      </c>
      <c r="I64" s="596">
        <v>123</v>
      </c>
      <c r="J64" s="596"/>
      <c r="K64" s="596"/>
      <c r="L64" s="596">
        <v>24</v>
      </c>
      <c r="M64" s="596"/>
      <c r="N64" s="611">
        <v>10012</v>
      </c>
      <c r="O64" s="611">
        <v>61943</v>
      </c>
      <c r="P64" s="612">
        <f t="shared" si="3"/>
        <v>6.1868757491010786</v>
      </c>
      <c r="Q64" s="596"/>
      <c r="R64" s="872">
        <f>IF(L64&gt;0,(L64/(K64+N64)),"-")</f>
        <v>2.3971234518577705E-3</v>
      </c>
      <c r="S64" s="873"/>
    </row>
    <row r="65" spans="1:20" ht="15.75">
      <c r="A65" s="561">
        <v>20</v>
      </c>
      <c r="B65" s="602"/>
      <c r="C65" s="571">
        <v>0.75</v>
      </c>
      <c r="D65" s="609">
        <v>41466</v>
      </c>
      <c r="E65" s="571">
        <v>0.91666666666666663</v>
      </c>
      <c r="F65" s="609">
        <v>41466</v>
      </c>
      <c r="G65" s="596">
        <v>4</v>
      </c>
      <c r="H65" s="612">
        <v>6</v>
      </c>
      <c r="I65" s="596">
        <v>98</v>
      </c>
      <c r="J65" s="596"/>
      <c r="K65" s="596"/>
      <c r="L65" s="596">
        <v>28</v>
      </c>
      <c r="M65" s="596"/>
      <c r="N65" s="611">
        <v>7782</v>
      </c>
      <c r="O65" s="611">
        <v>46929</v>
      </c>
      <c r="P65" s="612">
        <f t="shared" si="3"/>
        <v>6.030454895913647</v>
      </c>
      <c r="Q65" s="596"/>
      <c r="R65" s="872">
        <f>IF(L65&gt;0,(L65/(K65+N65)),"-")</f>
        <v>3.5980467746080701E-3</v>
      </c>
      <c r="S65" s="873"/>
    </row>
    <row r="66" spans="1:20" ht="15.75">
      <c r="A66" s="561">
        <v>21</v>
      </c>
      <c r="B66" s="602"/>
      <c r="C66" s="571">
        <v>0.45833333333333331</v>
      </c>
      <c r="D66" s="609">
        <v>41469</v>
      </c>
      <c r="E66" s="571">
        <v>0.83333333333333337</v>
      </c>
      <c r="F66" s="609">
        <v>41469</v>
      </c>
      <c r="G66" s="596">
        <v>9</v>
      </c>
      <c r="H66" s="612">
        <v>6</v>
      </c>
      <c r="I66" s="596">
        <v>56</v>
      </c>
      <c r="J66" s="596"/>
      <c r="K66" s="596"/>
      <c r="L66" s="596">
        <v>34</v>
      </c>
      <c r="M66" s="596"/>
      <c r="N66" s="611">
        <v>8066</v>
      </c>
      <c r="O66" s="611">
        <v>50398</v>
      </c>
      <c r="P66" s="612">
        <f t="shared" si="3"/>
        <v>6.2482023307711385</v>
      </c>
      <c r="Q66" s="596"/>
      <c r="R66" s="872">
        <f>IF(L66&gt;0,(L66/(K66+N66)),"-")</f>
        <v>4.2152243987106375E-3</v>
      </c>
      <c r="S66" s="873"/>
    </row>
    <row r="67" spans="1:20" ht="15.75">
      <c r="A67" s="561">
        <v>22</v>
      </c>
      <c r="B67" s="602"/>
      <c r="C67" s="571">
        <v>0.625</v>
      </c>
      <c r="D67" s="609">
        <v>41472</v>
      </c>
      <c r="E67" s="577">
        <v>0</v>
      </c>
      <c r="F67" s="609">
        <v>41472</v>
      </c>
      <c r="G67" s="596">
        <v>9</v>
      </c>
      <c r="H67" s="612">
        <v>6</v>
      </c>
      <c r="I67" s="596"/>
      <c r="J67" s="596"/>
      <c r="K67" s="610"/>
      <c r="L67" s="596"/>
      <c r="M67" s="596"/>
      <c r="N67" s="611"/>
      <c r="O67" s="611"/>
      <c r="P67" s="612"/>
      <c r="Q67" s="596"/>
      <c r="R67" s="872"/>
      <c r="S67" s="873"/>
    </row>
    <row r="68" spans="1:20" ht="7.5" customHeight="1">
      <c r="A68" s="581"/>
      <c r="B68" s="582"/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8"/>
      <c r="S68" s="592"/>
    </row>
    <row r="69" spans="1:20" ht="15.75">
      <c r="A69" s="587"/>
      <c r="B69" s="588"/>
      <c r="C69" s="588"/>
      <c r="D69" s="901" t="s">
        <v>143</v>
      </c>
      <c r="E69" s="901"/>
      <c r="F69" s="901"/>
      <c r="G69" s="588"/>
      <c r="H69" s="588"/>
      <c r="I69" s="583" t="s">
        <v>144</v>
      </c>
      <c r="J69" s="583"/>
      <c r="K69" s="589">
        <f>IF(ISNUMBER(K46),SUM(K46:K68),"-")</f>
        <v>657</v>
      </c>
      <c r="L69" s="589">
        <f>IF(ISNUMBER(L63),SUM(L62:L68),"-")</f>
        <v>141</v>
      </c>
      <c r="M69" s="613"/>
      <c r="N69" s="589">
        <f>SUM(N46:N68)</f>
        <v>157235</v>
      </c>
      <c r="O69" s="589">
        <f>SUM(O46:O68)</f>
        <v>925650</v>
      </c>
      <c r="P69" s="590">
        <f>O69/N69</f>
        <v>5.8870480490984836</v>
      </c>
      <c r="Q69" s="585"/>
      <c r="R69" s="902">
        <f>IF(L69&gt;0,((L69+K69)/(L69+N69)),"-")</f>
        <v>5.0706588043920291E-3</v>
      </c>
      <c r="S69" s="903"/>
    </row>
    <row r="70" spans="1:20" ht="15.75">
      <c r="A70" s="587"/>
      <c r="B70" s="588"/>
      <c r="C70" s="588"/>
      <c r="D70" s="868" t="s">
        <v>145</v>
      </c>
      <c r="E70" s="868"/>
      <c r="F70" s="868"/>
      <c r="G70" s="570">
        <f>SUM(G46:G68)</f>
        <v>235</v>
      </c>
      <c r="H70" s="588"/>
      <c r="I70" s="588"/>
      <c r="J70" s="588"/>
      <c r="K70" s="588"/>
      <c r="L70" s="588"/>
      <c r="M70" s="588"/>
      <c r="N70" s="614"/>
      <c r="O70" s="588"/>
      <c r="P70" s="588"/>
      <c r="Q70" s="588"/>
      <c r="R70" s="615"/>
      <c r="S70" s="616"/>
    </row>
    <row r="71" spans="1:20" ht="15.75">
      <c r="A71" s="587"/>
      <c r="B71" s="588"/>
      <c r="C71" s="588"/>
      <c r="D71" s="588"/>
      <c r="E71" s="588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588"/>
      <c r="S71" s="592"/>
    </row>
    <row r="72" spans="1:20" ht="15.75">
      <c r="A72" s="885" t="s">
        <v>151</v>
      </c>
      <c r="B72" s="886"/>
      <c r="C72" s="886"/>
      <c r="D72" s="588"/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8"/>
      <c r="P72" s="588"/>
      <c r="Q72" s="588"/>
      <c r="R72" s="588"/>
      <c r="S72" s="592"/>
    </row>
    <row r="73" spans="1:20" ht="16.5" thickBot="1">
      <c r="A73" s="895" t="s">
        <v>147</v>
      </c>
      <c r="B73" s="896"/>
      <c r="C73" s="896"/>
      <c r="D73" s="617">
        <f>IF(ISNUMBER(F46),MAX(F46:F68),"-")</f>
        <v>41472</v>
      </c>
      <c r="E73" s="618"/>
      <c r="F73" s="618"/>
      <c r="G73" s="897" t="s">
        <v>148</v>
      </c>
      <c r="H73" s="897"/>
      <c r="I73" s="897"/>
      <c r="J73" s="619"/>
      <c r="K73" s="618"/>
      <c r="L73" s="618"/>
      <c r="M73" s="618"/>
      <c r="N73" s="618"/>
      <c r="O73" s="618"/>
      <c r="P73" s="618"/>
      <c r="Q73" s="618"/>
      <c r="R73" s="618"/>
      <c r="S73" s="592"/>
    </row>
    <row r="74" spans="1:20" ht="12" thickTop="1">
      <c r="A74" s="898"/>
      <c r="B74" s="899"/>
      <c r="C74" s="899"/>
      <c r="D74" s="899"/>
      <c r="E74" s="899"/>
      <c r="F74" s="899"/>
      <c r="G74" s="899"/>
      <c r="H74" s="899"/>
      <c r="I74" s="899"/>
      <c r="J74" s="899"/>
      <c r="K74" s="899"/>
      <c r="L74" s="899"/>
      <c r="M74" s="899"/>
      <c r="N74" s="899"/>
      <c r="O74" s="899"/>
      <c r="P74" s="899"/>
      <c r="Q74" s="899"/>
      <c r="R74" s="899"/>
      <c r="S74" s="620"/>
    </row>
    <row r="75" spans="1:20" ht="12" thickBot="1">
      <c r="A75" s="877"/>
      <c r="B75" s="878"/>
      <c r="C75" s="878"/>
      <c r="D75" s="878"/>
      <c r="E75" s="878"/>
      <c r="F75" s="878"/>
      <c r="G75" s="878"/>
      <c r="H75" s="878"/>
      <c r="I75" s="878"/>
      <c r="J75" s="878"/>
      <c r="K75" s="878"/>
      <c r="L75" s="878"/>
      <c r="M75" s="878"/>
      <c r="N75" s="878"/>
      <c r="O75" s="878"/>
      <c r="P75" s="878"/>
      <c r="Q75" s="878"/>
      <c r="R75" s="878"/>
      <c r="S75" s="621"/>
    </row>
    <row r="76" spans="1:20" s="540" customFormat="1" ht="20.25" thickTop="1" thickBot="1">
      <c r="A76" s="870" t="s">
        <v>152</v>
      </c>
      <c r="B76" s="871"/>
      <c r="C76" s="871"/>
      <c r="D76" s="871"/>
      <c r="E76" s="871"/>
      <c r="F76" s="871"/>
      <c r="G76" s="871"/>
      <c r="H76" s="871"/>
      <c r="I76" s="871"/>
      <c r="J76" s="871"/>
      <c r="K76" s="871"/>
      <c r="L76" s="871"/>
      <c r="M76" s="871"/>
      <c r="N76" s="871"/>
      <c r="O76" s="871"/>
      <c r="P76" s="871"/>
      <c r="Q76" s="871"/>
      <c r="R76" s="900"/>
      <c r="S76" s="539"/>
    </row>
    <row r="77" spans="1:20" s="540" customFormat="1" ht="20.25" thickTop="1" thickBot="1">
      <c r="A77" s="891" t="s">
        <v>153</v>
      </c>
      <c r="B77" s="892"/>
      <c r="C77" s="892"/>
      <c r="D77" s="892"/>
      <c r="E77" s="892"/>
      <c r="F77" s="892"/>
      <c r="G77" s="543"/>
      <c r="H77" s="543"/>
      <c r="I77" s="543"/>
      <c r="J77" s="543"/>
      <c r="K77" s="889" t="s">
        <v>124</v>
      </c>
      <c r="L77" s="889"/>
      <c r="M77" s="543"/>
      <c r="N77" s="862" t="s">
        <v>125</v>
      </c>
      <c r="O77" s="862"/>
      <c r="P77" s="862"/>
      <c r="Q77" s="543"/>
      <c r="R77" s="863" t="s">
        <v>126</v>
      </c>
      <c r="S77" s="864"/>
    </row>
    <row r="78" spans="1:20" ht="32.25" thickBot="1">
      <c r="A78" s="541"/>
      <c r="B78" s="542"/>
      <c r="C78" s="542"/>
      <c r="D78" s="542"/>
      <c r="E78" s="588"/>
      <c r="F78" s="622"/>
      <c r="G78" s="545" t="s">
        <v>132</v>
      </c>
      <c r="H78" s="545"/>
      <c r="I78" s="545" t="s">
        <v>134</v>
      </c>
      <c r="J78" s="545"/>
      <c r="K78" s="545" t="s">
        <v>135</v>
      </c>
      <c r="L78" s="545" t="s">
        <v>136</v>
      </c>
      <c r="M78" s="545"/>
      <c r="N78" s="545" t="s">
        <v>154</v>
      </c>
      <c r="O78" s="545" t="s">
        <v>138</v>
      </c>
      <c r="P78" s="545" t="s">
        <v>139</v>
      </c>
      <c r="Q78" s="545"/>
      <c r="R78" s="623"/>
      <c r="S78" s="624"/>
    </row>
    <row r="79" spans="1:20" ht="15.75">
      <c r="A79" s="541"/>
      <c r="B79" s="542"/>
      <c r="C79" s="542"/>
      <c r="D79" s="542"/>
      <c r="E79" s="588"/>
      <c r="F79" s="588"/>
      <c r="G79" s="588"/>
      <c r="H79" s="588"/>
      <c r="I79" s="588"/>
      <c r="J79" s="588"/>
      <c r="K79" s="588"/>
      <c r="L79" s="588"/>
      <c r="M79" s="588"/>
      <c r="N79" s="588"/>
      <c r="O79" s="588"/>
      <c r="P79" s="588"/>
      <c r="Q79" s="588"/>
      <c r="R79" s="588"/>
      <c r="S79" s="592"/>
    </row>
    <row r="80" spans="1:20" ht="15.75">
      <c r="A80" s="541"/>
      <c r="B80" s="542"/>
      <c r="C80" s="542"/>
      <c r="D80" s="542"/>
      <c r="E80" s="588"/>
      <c r="F80" s="588"/>
      <c r="G80" s="625">
        <f>SUM(G37,G70)</f>
        <v>483</v>
      </c>
      <c r="H80" s="562"/>
      <c r="I80" s="562"/>
      <c r="J80" s="562"/>
      <c r="K80" s="625">
        <f>SUM(K69,K36)</f>
        <v>957</v>
      </c>
      <c r="L80" s="625">
        <f>SUM(L69,L36)</f>
        <v>306</v>
      </c>
      <c r="M80" s="625"/>
      <c r="N80" s="625">
        <f>SUM(N69,N36)</f>
        <v>365010</v>
      </c>
      <c r="O80" s="625">
        <f>SUM(O69,O36)</f>
        <v>2202039</v>
      </c>
      <c r="P80" s="626">
        <f>O80/N80</f>
        <v>6.0328182789512619</v>
      </c>
      <c r="Q80" s="562"/>
      <c r="R80" s="893">
        <f>IF(K80&gt;0,((K80+L80)/(K80+N80)),"-")</f>
        <v>3.4511308396658717E-3</v>
      </c>
      <c r="S80" s="894"/>
      <c r="T80" s="600"/>
    </row>
    <row r="81" spans="1:19" ht="15.75">
      <c r="A81" s="587"/>
      <c r="B81" s="542"/>
      <c r="C81" s="542"/>
      <c r="D81" s="542"/>
      <c r="E81" s="542"/>
      <c r="F81" s="588"/>
      <c r="G81" s="588"/>
      <c r="H81" s="588"/>
      <c r="I81" s="588"/>
      <c r="J81" s="588"/>
      <c r="K81" s="588"/>
      <c r="L81" s="588"/>
      <c r="M81" s="588"/>
      <c r="N81" s="588"/>
      <c r="O81" s="588"/>
      <c r="P81" s="588"/>
      <c r="Q81" s="588"/>
      <c r="R81" s="588"/>
      <c r="S81" s="592"/>
    </row>
    <row r="82" spans="1:19">
      <c r="A82" s="541"/>
      <c r="B82" s="542"/>
      <c r="C82" s="542"/>
      <c r="D82" s="542"/>
      <c r="E82" s="542"/>
      <c r="F82" s="542"/>
      <c r="G82" s="542"/>
      <c r="H82" s="542"/>
      <c r="I82" s="627"/>
      <c r="J82" s="627"/>
      <c r="K82" s="627"/>
      <c r="L82" s="627"/>
      <c r="M82" s="627"/>
      <c r="N82" s="627"/>
      <c r="O82" s="627"/>
      <c r="P82" s="627"/>
      <c r="Q82" s="627"/>
      <c r="R82" s="542"/>
      <c r="S82" s="628"/>
    </row>
    <row r="83" spans="1:19" ht="12" thickBot="1">
      <c r="A83" s="629"/>
      <c r="B83" s="630"/>
      <c r="C83" s="630"/>
      <c r="D83" s="630"/>
      <c r="E83" s="630"/>
      <c r="F83" s="630"/>
      <c r="G83" s="630"/>
      <c r="H83" s="630"/>
      <c r="I83" s="631"/>
      <c r="J83" s="631"/>
      <c r="K83" s="631"/>
      <c r="L83" s="631"/>
      <c r="M83" s="631"/>
      <c r="N83" s="631"/>
      <c r="O83" s="631"/>
      <c r="P83" s="631"/>
      <c r="Q83" s="631"/>
      <c r="R83" s="630"/>
      <c r="S83" s="628"/>
    </row>
    <row r="84" spans="1:19" ht="15.75" customHeight="1" thickTop="1" thickBot="1">
      <c r="A84" s="632" t="s">
        <v>155</v>
      </c>
      <c r="B84" s="524"/>
      <c r="C84" s="524"/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5"/>
    </row>
    <row r="85" spans="1:19" ht="16.5" customHeight="1" thickTop="1" thickBot="1">
      <c r="A85" s="632" t="s">
        <v>156</v>
      </c>
      <c r="B85" s="524"/>
      <c r="C85" s="524"/>
      <c r="D85" s="524"/>
      <c r="E85" s="524"/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5"/>
    </row>
    <row r="86" spans="1:19" ht="19.5" thickTop="1">
      <c r="A86" s="587" t="s">
        <v>157</v>
      </c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628"/>
    </row>
    <row r="87" spans="1:19" ht="18.75">
      <c r="A87" s="587" t="s">
        <v>158</v>
      </c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628"/>
    </row>
    <row r="88" spans="1:19" ht="19.5" thickBot="1">
      <c r="A88" s="633" t="s">
        <v>159</v>
      </c>
      <c r="B88" s="630"/>
      <c r="C88" s="630"/>
      <c r="D88" s="630"/>
      <c r="E88" s="630"/>
      <c r="F88" s="630"/>
      <c r="G88" s="630"/>
      <c r="H88" s="630"/>
      <c r="I88" s="630"/>
      <c r="J88" s="630"/>
      <c r="K88" s="630"/>
      <c r="L88" s="630"/>
      <c r="M88" s="630"/>
      <c r="N88" s="630"/>
      <c r="O88" s="630"/>
      <c r="P88" s="630"/>
      <c r="Q88" s="630"/>
      <c r="R88" s="630"/>
      <c r="S88" s="634"/>
    </row>
    <row r="89" spans="1:19" ht="12" thickTop="1">
      <c r="A89" s="879"/>
      <c r="B89" s="880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635"/>
    </row>
    <row r="90" spans="1:19" ht="12" thickBot="1">
      <c r="A90" s="881"/>
      <c r="B90" s="882"/>
      <c r="C90" s="882"/>
      <c r="D90" s="882"/>
      <c r="E90" s="882"/>
      <c r="F90" s="882"/>
      <c r="G90" s="882"/>
      <c r="H90" s="882"/>
      <c r="I90" s="882"/>
      <c r="J90" s="882"/>
      <c r="K90" s="882"/>
      <c r="L90" s="882"/>
      <c r="M90" s="882"/>
      <c r="N90" s="882"/>
      <c r="O90" s="882"/>
      <c r="P90" s="882"/>
      <c r="Q90" s="882"/>
      <c r="R90" s="882"/>
      <c r="S90" s="636"/>
    </row>
    <row r="91" spans="1:19" ht="12.75" thickTop="1" thickBot="1">
      <c r="A91" s="637"/>
      <c r="B91" s="638"/>
      <c r="C91" s="638"/>
      <c r="D91" s="638"/>
      <c r="E91" s="638"/>
      <c r="F91" s="638"/>
      <c r="G91" s="638"/>
      <c r="H91" s="638"/>
      <c r="I91" s="638"/>
      <c r="J91" s="638"/>
      <c r="K91" s="638"/>
      <c r="L91" s="638"/>
      <c r="M91" s="638"/>
      <c r="N91" s="638"/>
      <c r="O91" s="638"/>
      <c r="P91" s="638"/>
      <c r="Q91" s="638"/>
      <c r="R91" s="638"/>
      <c r="S91" s="636"/>
    </row>
    <row r="92" spans="1:19" s="540" customFormat="1" ht="20.25" thickTop="1" thickBot="1">
      <c r="A92" s="639" t="s">
        <v>121</v>
      </c>
      <c r="B92" s="640"/>
      <c r="C92" s="641"/>
      <c r="D92" s="641"/>
      <c r="E92" s="641"/>
      <c r="F92" s="641"/>
      <c r="G92" s="641"/>
      <c r="H92" s="641"/>
      <c r="I92" s="641"/>
      <c r="J92" s="641"/>
      <c r="K92" s="641"/>
      <c r="L92" s="641"/>
      <c r="M92" s="641"/>
      <c r="N92" s="641"/>
      <c r="O92" s="641"/>
      <c r="P92" s="641"/>
      <c r="Q92" s="641"/>
      <c r="R92" s="641"/>
      <c r="S92" s="642"/>
    </row>
    <row r="93" spans="1:19" ht="12" thickTop="1">
      <c r="A93" s="541"/>
      <c r="B93" s="542"/>
      <c r="C93" s="542"/>
      <c r="D93" s="542"/>
      <c r="E93" s="542"/>
      <c r="F93" s="542"/>
      <c r="G93" s="542"/>
      <c r="H93" s="542"/>
      <c r="I93" s="542"/>
      <c r="J93" s="542"/>
      <c r="K93" s="542"/>
      <c r="L93" s="542"/>
      <c r="M93" s="542"/>
      <c r="N93" s="542"/>
      <c r="O93" s="542"/>
      <c r="P93" s="542"/>
      <c r="Q93" s="542"/>
      <c r="R93" s="542"/>
      <c r="S93" s="628"/>
    </row>
    <row r="94" spans="1:19" ht="19.5" thickBot="1">
      <c r="A94" s="887" t="s">
        <v>160</v>
      </c>
      <c r="B94" s="862"/>
      <c r="C94" s="862"/>
      <c r="D94" s="862"/>
      <c r="E94" s="862"/>
      <c r="F94" s="862"/>
      <c r="G94" s="862"/>
      <c r="H94" s="862"/>
      <c r="I94" s="862"/>
      <c r="J94" s="862"/>
      <c r="K94" s="862"/>
      <c r="L94" s="862"/>
      <c r="M94" s="862"/>
      <c r="N94" s="862"/>
      <c r="O94" s="862"/>
      <c r="P94" s="862"/>
      <c r="Q94" s="862"/>
      <c r="R94" s="888"/>
      <c r="S94" s="539"/>
    </row>
    <row r="95" spans="1:19" ht="19.5" thickBot="1">
      <c r="A95" s="643"/>
      <c r="B95" s="543"/>
      <c r="C95" s="543"/>
      <c r="D95" s="543"/>
      <c r="E95" s="543"/>
      <c r="F95" s="543"/>
      <c r="G95" s="644"/>
      <c r="H95" s="543"/>
      <c r="I95" s="543"/>
      <c r="J95" s="543"/>
      <c r="K95" s="889" t="s">
        <v>124</v>
      </c>
      <c r="L95" s="889"/>
      <c r="M95" s="543"/>
      <c r="N95" s="862" t="s">
        <v>125</v>
      </c>
      <c r="O95" s="862"/>
      <c r="P95" s="862"/>
      <c r="Q95" s="543"/>
      <c r="R95" s="889" t="s">
        <v>126</v>
      </c>
      <c r="S95" s="890"/>
    </row>
    <row r="96" spans="1:19" ht="32.25" thickBot="1">
      <c r="A96" s="544" t="s">
        <v>161</v>
      </c>
      <c r="B96" s="545"/>
      <c r="C96" s="545" t="s">
        <v>128</v>
      </c>
      <c r="D96" s="545" t="s">
        <v>129</v>
      </c>
      <c r="E96" s="545" t="s">
        <v>130</v>
      </c>
      <c r="F96" s="645" t="s">
        <v>162</v>
      </c>
      <c r="G96" s="545" t="s">
        <v>132</v>
      </c>
      <c r="H96" s="545" t="s">
        <v>133</v>
      </c>
      <c r="I96" s="545" t="s">
        <v>134</v>
      </c>
      <c r="J96" s="545"/>
      <c r="K96" s="545" t="s">
        <v>135</v>
      </c>
      <c r="L96" s="545" t="s">
        <v>136</v>
      </c>
      <c r="M96" s="545"/>
      <c r="N96" s="545" t="s">
        <v>137</v>
      </c>
      <c r="O96" s="545" t="s">
        <v>138</v>
      </c>
      <c r="P96" s="545" t="s">
        <v>139</v>
      </c>
      <c r="Q96" s="545"/>
      <c r="R96" s="545"/>
      <c r="S96" s="546"/>
    </row>
    <row r="97" spans="1:23" ht="15.75">
      <c r="A97" s="646"/>
      <c r="B97" s="647"/>
      <c r="C97" s="647"/>
      <c r="D97" s="647"/>
      <c r="E97" s="647"/>
      <c r="F97" s="648"/>
      <c r="G97" s="649" t="s">
        <v>163</v>
      </c>
      <c r="H97" s="647"/>
      <c r="I97" s="647"/>
      <c r="J97" s="647"/>
      <c r="K97" s="650"/>
      <c r="L97" s="650"/>
      <c r="M97" s="647"/>
      <c r="N97" s="650"/>
      <c r="O97" s="650"/>
      <c r="P97" s="579"/>
      <c r="Q97" s="647"/>
      <c r="R97" s="647"/>
      <c r="S97" s="651"/>
    </row>
    <row r="98" spans="1:23" ht="15.75">
      <c r="A98" s="601">
        <v>1</v>
      </c>
      <c r="B98" s="602" t="s">
        <v>57</v>
      </c>
      <c r="C98" s="577">
        <v>6.9444444444444447E-4</v>
      </c>
      <c r="D98" s="578">
        <v>41456</v>
      </c>
      <c r="E98" s="577">
        <v>0</v>
      </c>
      <c r="F98" s="652">
        <v>41456</v>
      </c>
      <c r="G98" s="570">
        <v>24</v>
      </c>
      <c r="H98" s="570" t="s">
        <v>164</v>
      </c>
      <c r="I98" s="570"/>
      <c r="J98" s="570"/>
      <c r="K98" s="569"/>
      <c r="L98" s="569"/>
      <c r="M98" s="570"/>
      <c r="N98" s="569"/>
      <c r="O98" s="569"/>
      <c r="P98" s="579"/>
      <c r="Q98" s="570"/>
      <c r="R98" s="872"/>
      <c r="S98" s="873"/>
    </row>
    <row r="99" spans="1:23" ht="15.75">
      <c r="A99" s="601">
        <v>2</v>
      </c>
      <c r="B99" s="602" t="s">
        <v>57</v>
      </c>
      <c r="C99" s="577">
        <v>6.9444444444444447E-4</v>
      </c>
      <c r="D99" s="578">
        <v>41457</v>
      </c>
      <c r="E99" s="577">
        <v>0</v>
      </c>
      <c r="F99" s="652">
        <v>41457</v>
      </c>
      <c r="G99" s="570">
        <v>24</v>
      </c>
      <c r="H99" s="570" t="s">
        <v>164</v>
      </c>
      <c r="I99" s="570"/>
      <c r="J99" s="570"/>
      <c r="K99" s="569"/>
      <c r="L99" s="569"/>
      <c r="M99" s="570"/>
      <c r="N99" s="569"/>
      <c r="O99" s="569"/>
      <c r="P99" s="579"/>
      <c r="Q99" s="570"/>
      <c r="R99" s="872"/>
      <c r="S99" s="873"/>
    </row>
    <row r="100" spans="1:23" ht="15.75">
      <c r="A100" s="601">
        <v>3</v>
      </c>
      <c r="B100" s="602" t="s">
        <v>57</v>
      </c>
      <c r="C100" s="577">
        <v>1.0006944444444399</v>
      </c>
      <c r="D100" s="578">
        <v>41458</v>
      </c>
      <c r="E100" s="577">
        <v>0</v>
      </c>
      <c r="F100" s="652">
        <v>41458</v>
      </c>
      <c r="G100" s="570">
        <v>24</v>
      </c>
      <c r="H100" s="570" t="s">
        <v>164</v>
      </c>
      <c r="I100" s="653"/>
      <c r="J100" s="570"/>
      <c r="K100" s="569"/>
      <c r="L100" s="569"/>
      <c r="M100" s="570"/>
      <c r="N100" s="569"/>
      <c r="O100" s="569"/>
      <c r="P100" s="579"/>
      <c r="Q100" s="570"/>
      <c r="R100" s="872"/>
      <c r="S100" s="873"/>
      <c r="T100" s="654"/>
      <c r="U100" s="655"/>
      <c r="V100" s="654"/>
      <c r="W100" s="654"/>
    </row>
    <row r="101" spans="1:23" ht="15.75">
      <c r="A101" s="601">
        <v>4</v>
      </c>
      <c r="B101" s="602" t="s">
        <v>57</v>
      </c>
      <c r="C101" s="577">
        <v>2.0006944444444299</v>
      </c>
      <c r="D101" s="578">
        <v>41459</v>
      </c>
      <c r="E101" s="577">
        <v>0</v>
      </c>
      <c r="F101" s="652">
        <v>41459</v>
      </c>
      <c r="G101" s="570">
        <v>24</v>
      </c>
      <c r="H101" s="570" t="s">
        <v>164</v>
      </c>
      <c r="I101" s="570">
        <v>5</v>
      </c>
      <c r="J101" s="570"/>
      <c r="K101" s="569">
        <v>0</v>
      </c>
      <c r="L101" s="656">
        <v>0</v>
      </c>
      <c r="M101" s="570"/>
      <c r="N101" s="569">
        <v>4174</v>
      </c>
      <c r="O101" s="569">
        <v>20452</v>
      </c>
      <c r="P101" s="579">
        <f>IF(ISNUMBER(N101),(O101/N101),"-")</f>
        <v>4.8998562529947289</v>
      </c>
      <c r="Q101" s="570"/>
      <c r="R101" s="657">
        <f>IF(ISNUMBER(K101),(K101/(K101+N101)),"-")</f>
        <v>0</v>
      </c>
      <c r="S101" s="658"/>
      <c r="T101" s="654"/>
      <c r="U101" s="655"/>
      <c r="V101" s="654"/>
      <c r="W101" s="654"/>
    </row>
    <row r="102" spans="1:23" ht="15.75">
      <c r="A102" s="601">
        <v>5</v>
      </c>
      <c r="B102" s="602" t="s">
        <v>57</v>
      </c>
      <c r="C102" s="577">
        <v>3.0006944444444299</v>
      </c>
      <c r="D102" s="578">
        <v>41460</v>
      </c>
      <c r="E102" s="577">
        <v>0</v>
      </c>
      <c r="F102" s="652">
        <v>41460</v>
      </c>
      <c r="G102" s="570">
        <v>24</v>
      </c>
      <c r="H102" s="570" t="s">
        <v>164</v>
      </c>
      <c r="I102" s="570">
        <v>6</v>
      </c>
      <c r="J102" s="570"/>
      <c r="K102" s="569">
        <v>8</v>
      </c>
      <c r="L102" s="656">
        <v>0</v>
      </c>
      <c r="M102" s="570"/>
      <c r="N102" s="569">
        <v>5394</v>
      </c>
      <c r="O102" s="569">
        <v>24812</v>
      </c>
      <c r="P102" s="579">
        <f t="shared" ref="P102:P117" si="5">IF(ISNUMBER(N102),(O102/N102),"-")</f>
        <v>4.5999258435298476</v>
      </c>
      <c r="Q102" s="570"/>
      <c r="R102" s="657">
        <f t="shared" ref="R102:R117" si="6">IF(ISNUMBER(K102),(K102/(K102+N102)),"-")</f>
        <v>1.4809329877823029E-3</v>
      </c>
      <c r="S102" s="658"/>
    </row>
    <row r="103" spans="1:23" ht="15.75">
      <c r="A103" s="601">
        <v>6</v>
      </c>
      <c r="B103" s="602" t="s">
        <v>57</v>
      </c>
      <c r="C103" s="577">
        <v>2.0006944444444299</v>
      </c>
      <c r="D103" s="578">
        <v>41461</v>
      </c>
      <c r="E103" s="577">
        <v>0</v>
      </c>
      <c r="F103" s="652">
        <v>41461</v>
      </c>
      <c r="G103" s="570">
        <v>24</v>
      </c>
      <c r="H103" s="570" t="s">
        <v>164</v>
      </c>
      <c r="I103" s="570">
        <v>5</v>
      </c>
      <c r="J103" s="570"/>
      <c r="K103" s="569">
        <v>2</v>
      </c>
      <c r="L103" s="656">
        <v>0</v>
      </c>
      <c r="M103" s="570"/>
      <c r="N103" s="569">
        <v>3394</v>
      </c>
      <c r="O103" s="569">
        <v>16970</v>
      </c>
      <c r="P103" s="579">
        <f t="shared" si="5"/>
        <v>5</v>
      </c>
      <c r="Q103" s="570"/>
      <c r="R103" s="657">
        <f t="shared" si="6"/>
        <v>5.8892815076560655E-4</v>
      </c>
      <c r="S103" s="658"/>
    </row>
    <row r="104" spans="1:23" ht="15.75">
      <c r="A104" s="604">
        <v>7</v>
      </c>
      <c r="B104" s="602" t="s">
        <v>57</v>
      </c>
      <c r="C104" s="577">
        <v>3.0006944444444299</v>
      </c>
      <c r="D104" s="578">
        <v>41462</v>
      </c>
      <c r="E104" s="577">
        <v>0</v>
      </c>
      <c r="F104" s="652">
        <v>41462</v>
      </c>
      <c r="G104" s="570">
        <v>24</v>
      </c>
      <c r="H104" s="570" t="s">
        <v>164</v>
      </c>
      <c r="I104" s="557">
        <v>8</v>
      </c>
      <c r="J104" s="557"/>
      <c r="K104" s="556">
        <v>1</v>
      </c>
      <c r="L104" s="659">
        <v>0</v>
      </c>
      <c r="M104" s="557"/>
      <c r="N104" s="660">
        <v>8682</v>
      </c>
      <c r="O104" s="556">
        <v>37332</v>
      </c>
      <c r="P104" s="579">
        <f t="shared" si="5"/>
        <v>4.2999308914996544</v>
      </c>
      <c r="Q104" s="557"/>
      <c r="R104" s="657">
        <f t="shared" si="6"/>
        <v>1.1516756881262236E-4</v>
      </c>
      <c r="S104" s="658"/>
    </row>
    <row r="105" spans="1:23" ht="15.75">
      <c r="A105" s="601">
        <v>8</v>
      </c>
      <c r="B105" s="602" t="s">
        <v>57</v>
      </c>
      <c r="C105" s="577">
        <v>2.0006944444444299</v>
      </c>
      <c r="D105" s="578">
        <v>41463</v>
      </c>
      <c r="E105" s="577">
        <v>0</v>
      </c>
      <c r="F105" s="652">
        <v>41463</v>
      </c>
      <c r="G105" s="570">
        <v>24</v>
      </c>
      <c r="H105" s="570" t="s">
        <v>164</v>
      </c>
      <c r="I105" s="570">
        <v>7</v>
      </c>
      <c r="J105" s="570"/>
      <c r="K105" s="569">
        <v>5</v>
      </c>
      <c r="L105" s="656">
        <v>0</v>
      </c>
      <c r="M105" s="570"/>
      <c r="N105" s="611">
        <v>6404</v>
      </c>
      <c r="O105" s="569">
        <v>28817.9</v>
      </c>
      <c r="P105" s="579">
        <f t="shared" si="5"/>
        <v>4.4999843847595251</v>
      </c>
      <c r="Q105" s="570"/>
      <c r="R105" s="657">
        <f t="shared" si="6"/>
        <v>7.8015290997035416E-4</v>
      </c>
      <c r="S105" s="658"/>
    </row>
    <row r="106" spans="1:23" ht="15.75">
      <c r="A106" s="604">
        <v>9</v>
      </c>
      <c r="B106" s="602" t="s">
        <v>57</v>
      </c>
      <c r="C106" s="577">
        <v>2.0006944444444299</v>
      </c>
      <c r="D106" s="578">
        <v>41464</v>
      </c>
      <c r="E106" s="577">
        <v>0</v>
      </c>
      <c r="F106" s="652">
        <v>41464</v>
      </c>
      <c r="G106" s="570">
        <v>24</v>
      </c>
      <c r="H106" s="570" t="s">
        <v>164</v>
      </c>
      <c r="I106" s="557">
        <v>7</v>
      </c>
      <c r="J106" s="557"/>
      <c r="K106" s="556">
        <v>0</v>
      </c>
      <c r="L106" s="659">
        <v>0</v>
      </c>
      <c r="M106" s="557"/>
      <c r="N106" s="660">
        <v>7151</v>
      </c>
      <c r="O106" s="556">
        <v>31464.400000000001</v>
      </c>
      <c r="P106" s="579">
        <f t="shared" si="5"/>
        <v>4.4000000000000004</v>
      </c>
      <c r="Q106" s="557"/>
      <c r="R106" s="657">
        <f t="shared" si="6"/>
        <v>0</v>
      </c>
      <c r="S106" s="658"/>
    </row>
    <row r="107" spans="1:23" ht="15.75">
      <c r="A107" s="604">
        <v>10</v>
      </c>
      <c r="B107" s="602" t="s">
        <v>57</v>
      </c>
      <c r="C107" s="577">
        <v>3.0006944444444299</v>
      </c>
      <c r="D107" s="578">
        <v>41465</v>
      </c>
      <c r="E107" s="577">
        <v>0</v>
      </c>
      <c r="F107" s="652">
        <v>41465</v>
      </c>
      <c r="G107" s="570">
        <v>24</v>
      </c>
      <c r="H107" s="570" t="s">
        <v>164</v>
      </c>
      <c r="I107" s="557">
        <v>8</v>
      </c>
      <c r="J107" s="557"/>
      <c r="K107" s="556">
        <v>0</v>
      </c>
      <c r="L107" s="659">
        <v>0</v>
      </c>
      <c r="M107" s="557"/>
      <c r="N107" s="660">
        <v>3397</v>
      </c>
      <c r="O107" s="556">
        <v>15286.5</v>
      </c>
      <c r="P107" s="579">
        <f t="shared" si="5"/>
        <v>4.5</v>
      </c>
      <c r="Q107" s="557"/>
      <c r="R107" s="657">
        <f t="shared" si="6"/>
        <v>0</v>
      </c>
      <c r="S107" s="658"/>
    </row>
    <row r="108" spans="1:23" ht="15.75">
      <c r="A108" s="604">
        <v>11</v>
      </c>
      <c r="B108" s="602" t="s">
        <v>57</v>
      </c>
      <c r="C108" s="577">
        <v>2.0006944444444299</v>
      </c>
      <c r="D108" s="578">
        <v>41466</v>
      </c>
      <c r="E108" s="577">
        <v>0</v>
      </c>
      <c r="F108" s="652">
        <v>41466</v>
      </c>
      <c r="G108" s="570">
        <v>24</v>
      </c>
      <c r="H108" s="570" t="s">
        <v>164</v>
      </c>
      <c r="I108" s="557">
        <v>8</v>
      </c>
      <c r="J108" s="557"/>
      <c r="K108" s="556">
        <v>10</v>
      </c>
      <c r="L108" s="659">
        <v>0</v>
      </c>
      <c r="M108" s="557"/>
      <c r="N108" s="660">
        <v>6502</v>
      </c>
      <c r="O108" s="556">
        <v>31209</v>
      </c>
      <c r="P108" s="579">
        <f t="shared" si="5"/>
        <v>4.7999077207013228</v>
      </c>
      <c r="Q108" s="557"/>
      <c r="R108" s="657">
        <f t="shared" si="6"/>
        <v>1.5356265356265355E-3</v>
      </c>
      <c r="S108" s="658"/>
    </row>
    <row r="109" spans="1:23" ht="15.75">
      <c r="A109" s="604">
        <v>12</v>
      </c>
      <c r="B109" s="602" t="s">
        <v>57</v>
      </c>
      <c r="C109" s="577">
        <v>3.0006944444444299</v>
      </c>
      <c r="D109" s="578">
        <v>41467</v>
      </c>
      <c r="E109" s="577">
        <v>0</v>
      </c>
      <c r="F109" s="652">
        <v>41467</v>
      </c>
      <c r="G109" s="570">
        <v>24</v>
      </c>
      <c r="H109" s="570" t="s">
        <v>164</v>
      </c>
      <c r="I109" s="557">
        <v>8</v>
      </c>
      <c r="J109" s="661"/>
      <c r="K109" s="660">
        <v>10</v>
      </c>
      <c r="L109" s="659">
        <v>0</v>
      </c>
      <c r="M109" s="661"/>
      <c r="N109" s="660">
        <v>6814</v>
      </c>
      <c r="O109" s="556">
        <v>31344</v>
      </c>
      <c r="P109" s="579">
        <f t="shared" si="5"/>
        <v>4.5999412973290283</v>
      </c>
      <c r="Q109" s="661"/>
      <c r="R109" s="657">
        <f t="shared" si="6"/>
        <v>1.4654161781946073E-3</v>
      </c>
      <c r="S109" s="658"/>
    </row>
    <row r="110" spans="1:23" ht="18.75">
      <c r="A110" s="604">
        <v>13</v>
      </c>
      <c r="B110" s="602" t="s">
        <v>57</v>
      </c>
      <c r="C110" s="577">
        <v>2.0006944444444299</v>
      </c>
      <c r="D110" s="578">
        <v>41468</v>
      </c>
      <c r="E110" s="577">
        <v>0</v>
      </c>
      <c r="F110" s="652">
        <v>41468</v>
      </c>
      <c r="G110" s="570">
        <v>24</v>
      </c>
      <c r="H110" s="570" t="s">
        <v>164</v>
      </c>
      <c r="I110" s="557">
        <v>9</v>
      </c>
      <c r="J110" s="568"/>
      <c r="K110" s="611">
        <v>0</v>
      </c>
      <c r="L110" s="659">
        <v>0</v>
      </c>
      <c r="M110" s="588"/>
      <c r="N110" s="660">
        <v>6393</v>
      </c>
      <c r="O110" s="556">
        <v>31965</v>
      </c>
      <c r="P110" s="579">
        <f t="shared" si="5"/>
        <v>5</v>
      </c>
      <c r="Q110" s="588"/>
      <c r="R110" s="657">
        <f t="shared" si="6"/>
        <v>0</v>
      </c>
      <c r="S110" s="658"/>
    </row>
    <row r="111" spans="1:23" ht="18.75">
      <c r="A111" s="604">
        <v>14</v>
      </c>
      <c r="B111" s="602" t="s">
        <v>57</v>
      </c>
      <c r="C111" s="577">
        <v>3.0006944444444299</v>
      </c>
      <c r="D111" s="578">
        <v>41469</v>
      </c>
      <c r="E111" s="577">
        <v>0</v>
      </c>
      <c r="F111" s="652">
        <v>41469</v>
      </c>
      <c r="G111" s="591">
        <v>24</v>
      </c>
      <c r="H111" s="570" t="s">
        <v>164</v>
      </c>
      <c r="I111" s="557">
        <v>9</v>
      </c>
      <c r="J111" s="568"/>
      <c r="K111" s="611">
        <v>14</v>
      </c>
      <c r="L111" s="659">
        <v>0</v>
      </c>
      <c r="M111" s="588"/>
      <c r="N111" s="660">
        <v>5979</v>
      </c>
      <c r="O111" s="556">
        <v>27503.4</v>
      </c>
      <c r="P111" s="579">
        <f t="shared" si="5"/>
        <v>4.6000000000000005</v>
      </c>
      <c r="Q111" s="588"/>
      <c r="R111" s="657">
        <f t="shared" si="6"/>
        <v>2.3360587351910563E-3</v>
      </c>
      <c r="S111" s="658"/>
    </row>
    <row r="112" spans="1:23" ht="18.75">
      <c r="A112" s="604">
        <v>15</v>
      </c>
      <c r="B112" s="602" t="s">
        <v>57</v>
      </c>
      <c r="C112" s="577">
        <v>3.0006944444444299</v>
      </c>
      <c r="D112" s="578">
        <v>41470</v>
      </c>
      <c r="E112" s="577">
        <v>0</v>
      </c>
      <c r="F112" s="652">
        <v>41470</v>
      </c>
      <c r="G112" s="591">
        <v>24</v>
      </c>
      <c r="H112" s="570" t="s">
        <v>164</v>
      </c>
      <c r="I112" s="557"/>
      <c r="J112" s="568"/>
      <c r="K112" s="611"/>
      <c r="L112" s="662"/>
      <c r="M112" s="588"/>
      <c r="N112" s="660"/>
      <c r="O112" s="556"/>
      <c r="P112" s="579" t="str">
        <f t="shared" si="5"/>
        <v>-</v>
      </c>
      <c r="Q112" s="588"/>
      <c r="R112" s="657" t="str">
        <f t="shared" si="6"/>
        <v>-</v>
      </c>
      <c r="S112" s="658"/>
    </row>
    <row r="113" spans="1:19" ht="18.75">
      <c r="A113" s="604">
        <v>16</v>
      </c>
      <c r="B113" s="602" t="s">
        <v>57</v>
      </c>
      <c r="C113" s="577">
        <v>3.0006944444444299</v>
      </c>
      <c r="D113" s="578">
        <v>41471</v>
      </c>
      <c r="E113" s="577">
        <v>0</v>
      </c>
      <c r="F113" s="652">
        <v>41471</v>
      </c>
      <c r="G113" s="591">
        <v>24</v>
      </c>
      <c r="H113" s="570" t="s">
        <v>164</v>
      </c>
      <c r="I113" s="557"/>
      <c r="J113" s="568"/>
      <c r="K113" s="611"/>
      <c r="L113" s="662"/>
      <c r="M113" s="588"/>
      <c r="N113" s="660"/>
      <c r="O113" s="556"/>
      <c r="P113" s="579" t="str">
        <f t="shared" si="5"/>
        <v>-</v>
      </c>
      <c r="Q113" s="588"/>
      <c r="R113" s="657" t="str">
        <f t="shared" si="6"/>
        <v>-</v>
      </c>
      <c r="S113" s="658"/>
    </row>
    <row r="114" spans="1:19" ht="18.75">
      <c r="A114" s="604">
        <v>17</v>
      </c>
      <c r="B114" s="602" t="s">
        <v>57</v>
      </c>
      <c r="C114" s="577">
        <v>3.0006944444444299</v>
      </c>
      <c r="D114" s="578">
        <v>41472</v>
      </c>
      <c r="E114" s="577">
        <v>0</v>
      </c>
      <c r="F114" s="652">
        <v>41472</v>
      </c>
      <c r="G114" s="591">
        <v>24</v>
      </c>
      <c r="H114" s="570" t="s">
        <v>164</v>
      </c>
      <c r="I114" s="557"/>
      <c r="J114" s="568"/>
      <c r="K114" s="611"/>
      <c r="L114" s="662"/>
      <c r="M114" s="588"/>
      <c r="N114" s="660"/>
      <c r="O114" s="556"/>
      <c r="P114" s="579" t="str">
        <f t="shared" si="5"/>
        <v>-</v>
      </c>
      <c r="Q114" s="588"/>
      <c r="R114" s="657" t="str">
        <f t="shared" si="6"/>
        <v>-</v>
      </c>
      <c r="S114" s="658"/>
    </row>
    <row r="115" spans="1:19" ht="18.75">
      <c r="A115" s="604">
        <v>18</v>
      </c>
      <c r="B115" s="602" t="s">
        <v>57</v>
      </c>
      <c r="C115" s="577">
        <v>3.0006944444444299</v>
      </c>
      <c r="D115" s="578">
        <v>41473</v>
      </c>
      <c r="E115" s="577">
        <v>0</v>
      </c>
      <c r="F115" s="652">
        <v>41473</v>
      </c>
      <c r="G115" s="591">
        <v>24</v>
      </c>
      <c r="H115" s="570" t="s">
        <v>164</v>
      </c>
      <c r="I115" s="557"/>
      <c r="J115" s="568"/>
      <c r="K115" s="611"/>
      <c r="L115" s="662"/>
      <c r="M115" s="588"/>
      <c r="N115" s="660"/>
      <c r="O115" s="556"/>
      <c r="P115" s="579" t="str">
        <f t="shared" si="5"/>
        <v>-</v>
      </c>
      <c r="Q115" s="588"/>
      <c r="R115" s="657" t="str">
        <f t="shared" si="6"/>
        <v>-</v>
      </c>
      <c r="S115" s="658"/>
    </row>
    <row r="116" spans="1:19" ht="18.75">
      <c r="A116" s="604">
        <v>19</v>
      </c>
      <c r="B116" s="602" t="s">
        <v>57</v>
      </c>
      <c r="C116" s="577">
        <v>3.0006944444444299</v>
      </c>
      <c r="D116" s="578">
        <v>41474</v>
      </c>
      <c r="E116" s="577">
        <v>0</v>
      </c>
      <c r="F116" s="652">
        <v>41474</v>
      </c>
      <c r="G116" s="591">
        <v>24</v>
      </c>
      <c r="H116" s="570" t="s">
        <v>164</v>
      </c>
      <c r="I116" s="557"/>
      <c r="J116" s="568"/>
      <c r="K116" s="611"/>
      <c r="L116" s="662"/>
      <c r="M116" s="588"/>
      <c r="N116" s="660"/>
      <c r="O116" s="556"/>
      <c r="P116" s="579" t="str">
        <f t="shared" si="5"/>
        <v>-</v>
      </c>
      <c r="Q116" s="588"/>
      <c r="R116" s="657" t="str">
        <f t="shared" si="6"/>
        <v>-</v>
      </c>
      <c r="S116" s="658"/>
    </row>
    <row r="117" spans="1:19" ht="18.75">
      <c r="A117" s="604">
        <v>20</v>
      </c>
      <c r="B117" s="602" t="s">
        <v>57</v>
      </c>
      <c r="C117" s="577">
        <v>3.0006944444444299</v>
      </c>
      <c r="D117" s="578">
        <v>41475</v>
      </c>
      <c r="E117" s="577">
        <v>0</v>
      </c>
      <c r="F117" s="652">
        <v>41475</v>
      </c>
      <c r="G117" s="591">
        <v>24</v>
      </c>
      <c r="H117" s="570" t="s">
        <v>164</v>
      </c>
      <c r="I117" s="557"/>
      <c r="J117" s="568"/>
      <c r="K117" s="611"/>
      <c r="L117" s="662"/>
      <c r="M117" s="588"/>
      <c r="N117" s="660"/>
      <c r="O117" s="556"/>
      <c r="P117" s="579" t="str">
        <f t="shared" si="5"/>
        <v>-</v>
      </c>
      <c r="Q117" s="588"/>
      <c r="R117" s="657" t="str">
        <f t="shared" si="6"/>
        <v>-</v>
      </c>
      <c r="S117" s="658"/>
    </row>
    <row r="118" spans="1:19" ht="9" customHeight="1">
      <c r="A118" s="581"/>
      <c r="B118" s="582"/>
      <c r="C118" s="582"/>
      <c r="D118" s="582"/>
      <c r="E118" s="582"/>
      <c r="F118" s="582"/>
      <c r="G118" s="582"/>
      <c r="H118" s="582"/>
      <c r="I118" s="582"/>
      <c r="J118" s="582"/>
      <c r="K118" s="663"/>
      <c r="L118" s="664"/>
      <c r="M118" s="582"/>
      <c r="N118" s="663"/>
      <c r="O118" s="663"/>
      <c r="P118" s="579"/>
      <c r="Q118" s="582"/>
      <c r="R118" s="657"/>
      <c r="S118" s="665"/>
    </row>
    <row r="119" spans="1:19" ht="15.75">
      <c r="A119" s="587"/>
      <c r="B119" s="588"/>
      <c r="C119" s="588"/>
      <c r="D119" s="884" t="s">
        <v>143</v>
      </c>
      <c r="E119" s="884"/>
      <c r="F119" s="666"/>
      <c r="G119" s="588"/>
      <c r="H119" s="588"/>
      <c r="I119" s="583" t="s">
        <v>144</v>
      </c>
      <c r="J119" s="583"/>
      <c r="K119" s="667">
        <f>IF(ISNUMBER(K101),SUM(K98:K118),"-")</f>
        <v>50</v>
      </c>
      <c r="L119" s="668">
        <f>IF(ISNUMBER(L101),SUM(L101:L118),"-")</f>
        <v>0</v>
      </c>
      <c r="M119" s="669"/>
      <c r="N119" s="667">
        <f>IF(ISNUMBER(N101),(SUM(N98:N118)),"-")</f>
        <v>64284</v>
      </c>
      <c r="O119" s="667">
        <f>IF(ISNUMBER(O101),(SUM(O98:O118)),"-")</f>
        <v>297156.2</v>
      </c>
      <c r="P119" s="670">
        <f>O119/N119</f>
        <v>4.622553045859001</v>
      </c>
      <c r="Q119" s="669"/>
      <c r="R119" s="671">
        <f>IF(ISNUMBER(K119),(K119/(K119+N119)),"-")</f>
        <v>7.7719401871483202E-4</v>
      </c>
      <c r="S119" s="658"/>
    </row>
    <row r="120" spans="1:19" ht="15.75">
      <c r="A120" s="587"/>
      <c r="B120" s="588"/>
      <c r="C120" s="588"/>
      <c r="D120" s="868" t="s">
        <v>145</v>
      </c>
      <c r="E120" s="868"/>
      <c r="F120" s="570"/>
      <c r="G120" s="588"/>
      <c r="H120" s="588"/>
      <c r="I120" s="588"/>
      <c r="J120" s="588"/>
      <c r="K120" s="588"/>
      <c r="L120" s="588"/>
      <c r="M120" s="588"/>
      <c r="N120" s="588"/>
      <c r="O120" s="588"/>
      <c r="P120" s="588"/>
      <c r="Q120" s="588"/>
      <c r="R120" s="615"/>
      <c r="S120" s="616"/>
    </row>
    <row r="121" spans="1:19" ht="15.75">
      <c r="A121" s="587"/>
      <c r="B121" s="588"/>
      <c r="C121" s="588"/>
      <c r="D121" s="588"/>
      <c r="E121" s="588"/>
      <c r="F121" s="588"/>
      <c r="G121" s="588"/>
      <c r="H121" s="588"/>
      <c r="I121" s="588"/>
      <c r="J121" s="588"/>
      <c r="K121" s="588"/>
      <c r="L121" s="588"/>
      <c r="M121" s="588"/>
      <c r="N121" s="588"/>
      <c r="O121" s="588"/>
      <c r="P121" s="588"/>
      <c r="Q121" s="588"/>
      <c r="R121" s="588"/>
      <c r="S121" s="592"/>
    </row>
    <row r="122" spans="1:19" ht="15.75">
      <c r="A122" s="885" t="s">
        <v>165</v>
      </c>
      <c r="B122" s="886"/>
      <c r="C122" s="886"/>
      <c r="D122" s="588"/>
      <c r="E122" s="588"/>
      <c r="F122" s="588"/>
      <c r="G122" s="588"/>
      <c r="H122" s="588"/>
      <c r="I122" s="588"/>
      <c r="J122" s="588"/>
      <c r="K122" s="588"/>
      <c r="L122" s="588"/>
      <c r="M122" s="588"/>
      <c r="N122" s="588"/>
      <c r="O122" s="588"/>
      <c r="P122" s="588"/>
      <c r="Q122" s="588"/>
      <c r="R122" s="588"/>
      <c r="S122" s="592"/>
    </row>
    <row r="123" spans="1:19" ht="15.75">
      <c r="A123" s="867" t="s">
        <v>147</v>
      </c>
      <c r="B123" s="868"/>
      <c r="C123" s="868"/>
      <c r="D123" s="672">
        <f>IF(ISNUMBER(F98),MAX(F98:F118),"-")</f>
        <v>41475</v>
      </c>
      <c r="E123" s="582"/>
      <c r="F123" s="869" t="s">
        <v>148</v>
      </c>
      <c r="G123" s="869"/>
      <c r="H123" s="869"/>
      <c r="I123" s="673"/>
      <c r="J123" s="582"/>
      <c r="K123" s="582"/>
      <c r="L123" s="582"/>
      <c r="M123" s="582"/>
      <c r="N123" s="582"/>
      <c r="O123" s="582"/>
      <c r="P123" s="582"/>
      <c r="Q123" s="582"/>
      <c r="R123" s="588"/>
      <c r="S123" s="592"/>
    </row>
    <row r="124" spans="1:19" ht="15.75">
      <c r="A124" s="587"/>
      <c r="B124" s="588"/>
      <c r="C124" s="588"/>
      <c r="D124" s="588"/>
      <c r="E124" s="588"/>
      <c r="F124" s="588"/>
      <c r="G124" s="588"/>
      <c r="H124" s="588"/>
      <c r="I124" s="588"/>
      <c r="J124" s="588"/>
      <c r="K124" s="588"/>
      <c r="L124" s="588"/>
      <c r="M124" s="588"/>
      <c r="N124" s="588"/>
      <c r="O124" s="588"/>
      <c r="P124" s="588"/>
      <c r="Q124" s="588"/>
      <c r="R124" s="615"/>
      <c r="S124" s="616"/>
    </row>
    <row r="125" spans="1:19" ht="16.5" thickBot="1">
      <c r="A125" s="633"/>
      <c r="B125" s="618"/>
      <c r="C125" s="618"/>
      <c r="D125" s="618"/>
      <c r="E125" s="618"/>
      <c r="F125" s="618"/>
      <c r="G125" s="618"/>
      <c r="H125" s="618"/>
      <c r="I125" s="674"/>
      <c r="J125" s="674"/>
      <c r="K125" s="674"/>
      <c r="L125" s="674"/>
      <c r="M125" s="674"/>
      <c r="N125" s="674"/>
      <c r="O125" s="674"/>
      <c r="P125" s="618"/>
      <c r="Q125" s="618"/>
      <c r="R125" s="618"/>
      <c r="S125" s="675"/>
    </row>
    <row r="126" spans="1:19" ht="17.25" thickTop="1" thickBot="1">
      <c r="A126" s="632" t="s">
        <v>166</v>
      </c>
      <c r="B126" s="676"/>
      <c r="C126" s="676"/>
      <c r="D126" s="676"/>
      <c r="E126" s="676"/>
      <c r="F126" s="676"/>
      <c r="G126" s="676"/>
      <c r="H126" s="676"/>
      <c r="I126" s="677"/>
      <c r="J126" s="677"/>
      <c r="K126" s="677"/>
      <c r="L126" s="677"/>
      <c r="M126" s="677"/>
      <c r="N126" s="677"/>
      <c r="O126" s="677"/>
      <c r="P126" s="676"/>
      <c r="Q126" s="676"/>
      <c r="R126" s="676"/>
      <c r="S126" s="678"/>
    </row>
    <row r="127" spans="1:19" ht="16.5" thickTop="1">
      <c r="A127" s="587" t="s">
        <v>167</v>
      </c>
      <c r="B127" s="588"/>
      <c r="C127" s="588"/>
      <c r="D127" s="588"/>
      <c r="E127" s="588"/>
      <c r="F127" s="588"/>
      <c r="G127" s="588"/>
      <c r="H127" s="588"/>
      <c r="I127" s="596"/>
      <c r="J127" s="596"/>
      <c r="K127" s="596"/>
      <c r="L127" s="596"/>
      <c r="M127" s="596"/>
      <c r="N127" s="596"/>
      <c r="O127" s="596"/>
      <c r="P127" s="588"/>
      <c r="Q127" s="588"/>
      <c r="R127" s="588"/>
      <c r="S127" s="592"/>
    </row>
    <row r="128" spans="1:19" ht="15.75">
      <c r="A128" s="587"/>
      <c r="B128" s="588"/>
      <c r="C128" s="588"/>
      <c r="D128" s="588"/>
      <c r="E128" s="588"/>
      <c r="F128" s="588"/>
      <c r="G128" s="588"/>
      <c r="H128" s="588"/>
      <c r="I128" s="596"/>
      <c r="J128" s="596"/>
      <c r="K128" s="596"/>
      <c r="L128" s="596"/>
      <c r="M128" s="596"/>
      <c r="N128" s="596"/>
      <c r="O128" s="596"/>
      <c r="P128" s="588"/>
      <c r="Q128" s="588"/>
      <c r="R128" s="588"/>
      <c r="S128" s="592"/>
    </row>
    <row r="129" spans="1:19" ht="16.5" thickBot="1">
      <c r="A129" s="633"/>
      <c r="B129" s="618"/>
      <c r="C129" s="618"/>
      <c r="D129" s="618"/>
      <c r="E129" s="618"/>
      <c r="F129" s="618"/>
      <c r="G129" s="618"/>
      <c r="H129" s="618"/>
      <c r="I129" s="619"/>
      <c r="J129" s="619"/>
      <c r="K129" s="619"/>
      <c r="L129" s="619"/>
      <c r="M129" s="619"/>
      <c r="N129" s="619"/>
      <c r="O129" s="619"/>
      <c r="P129" s="618"/>
      <c r="Q129" s="618"/>
      <c r="R129" s="618"/>
      <c r="S129" s="675"/>
    </row>
    <row r="130" spans="1:19" ht="12" thickTop="1">
      <c r="A130" s="875"/>
      <c r="B130" s="876"/>
      <c r="C130" s="876"/>
      <c r="D130" s="876"/>
      <c r="E130" s="876"/>
      <c r="F130" s="876"/>
      <c r="G130" s="876"/>
      <c r="H130" s="876"/>
      <c r="I130" s="876"/>
      <c r="J130" s="876"/>
      <c r="K130" s="876"/>
      <c r="L130" s="876"/>
      <c r="M130" s="876"/>
      <c r="N130" s="876"/>
      <c r="O130" s="876"/>
      <c r="P130" s="876"/>
      <c r="Q130" s="876"/>
      <c r="R130" s="876"/>
      <c r="S130" s="679"/>
    </row>
    <row r="131" spans="1:19" ht="12" thickBot="1">
      <c r="A131" s="877"/>
      <c r="B131" s="878"/>
      <c r="C131" s="878"/>
      <c r="D131" s="878"/>
      <c r="E131" s="878"/>
      <c r="F131" s="878"/>
      <c r="G131" s="878"/>
      <c r="H131" s="878"/>
      <c r="I131" s="878"/>
      <c r="J131" s="878"/>
      <c r="K131" s="878"/>
      <c r="L131" s="878"/>
      <c r="M131" s="878"/>
      <c r="N131" s="878"/>
      <c r="O131" s="878"/>
      <c r="P131" s="878"/>
      <c r="Q131" s="878"/>
      <c r="R131" s="878"/>
      <c r="S131" s="621"/>
    </row>
    <row r="132" spans="1:19" s="540" customFormat="1" ht="20.25" thickTop="1" thickBot="1">
      <c r="A132" s="639" t="s">
        <v>121</v>
      </c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2"/>
      <c r="S132" s="683"/>
    </row>
    <row r="133" spans="1:19" ht="12.75" thickTop="1" thickBot="1">
      <c r="A133" s="684"/>
      <c r="B133" s="524"/>
      <c r="C133" s="524"/>
      <c r="D133" s="524"/>
      <c r="E133" s="524"/>
      <c r="F133" s="524"/>
      <c r="G133" s="524"/>
      <c r="H133" s="524"/>
      <c r="I133" s="685"/>
      <c r="J133" s="685"/>
      <c r="K133" s="685"/>
      <c r="L133" s="685"/>
      <c r="M133" s="685"/>
      <c r="N133" s="685"/>
      <c r="O133" s="685"/>
      <c r="P133" s="524"/>
      <c r="Q133" s="524"/>
      <c r="R133" s="524"/>
      <c r="S133" s="525"/>
    </row>
    <row r="134" spans="1:19" ht="12" thickTop="1">
      <c r="A134" s="879"/>
      <c r="B134" s="880"/>
      <c r="C134" s="880"/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80"/>
      <c r="Q134" s="880"/>
      <c r="R134" s="880"/>
      <c r="S134" s="635"/>
    </row>
    <row r="135" spans="1:19" ht="12" thickBot="1">
      <c r="A135" s="881"/>
      <c r="B135" s="882"/>
      <c r="C135" s="882"/>
      <c r="D135" s="882"/>
      <c r="E135" s="882"/>
      <c r="F135" s="882"/>
      <c r="G135" s="882"/>
      <c r="H135" s="882"/>
      <c r="I135" s="882"/>
      <c r="J135" s="882"/>
      <c r="K135" s="882"/>
      <c r="L135" s="882"/>
      <c r="M135" s="882"/>
      <c r="N135" s="882"/>
      <c r="O135" s="882"/>
      <c r="P135" s="882"/>
      <c r="Q135" s="882"/>
      <c r="R135" s="882"/>
      <c r="S135" s="636"/>
    </row>
    <row r="136" spans="1:19" ht="12" thickTop="1">
      <c r="A136" s="541"/>
      <c r="B136" s="542"/>
      <c r="C136" s="542"/>
      <c r="D136" s="542"/>
      <c r="E136" s="542"/>
      <c r="F136" s="542"/>
      <c r="G136" s="542"/>
      <c r="H136" s="542"/>
      <c r="I136" s="542"/>
      <c r="J136" s="542"/>
      <c r="K136" s="542"/>
      <c r="L136" s="542"/>
      <c r="M136" s="542"/>
      <c r="N136" s="542"/>
      <c r="O136" s="542"/>
      <c r="P136" s="542"/>
      <c r="Q136" s="542"/>
      <c r="R136" s="542"/>
      <c r="S136" s="628"/>
    </row>
    <row r="137" spans="1:19" ht="19.5" thickBot="1">
      <c r="A137" s="856" t="s">
        <v>168</v>
      </c>
      <c r="B137" s="857"/>
      <c r="C137" s="857"/>
      <c r="D137" s="857"/>
      <c r="E137" s="857"/>
      <c r="F137" s="857"/>
      <c r="G137" s="857"/>
      <c r="H137" s="857"/>
      <c r="I137" s="857"/>
      <c r="J137" s="857"/>
      <c r="K137" s="857"/>
      <c r="L137" s="857"/>
      <c r="M137" s="857"/>
      <c r="N137" s="857"/>
      <c r="O137" s="857"/>
      <c r="P137" s="857"/>
      <c r="Q137" s="857"/>
      <c r="R137" s="857"/>
      <c r="S137" s="686"/>
    </row>
    <row r="138" spans="1:19" ht="20.25" thickTop="1" thickBot="1">
      <c r="A138" s="643"/>
      <c r="B138" s="543"/>
      <c r="C138" s="543"/>
      <c r="D138" s="543"/>
      <c r="E138" s="543"/>
      <c r="F138" s="543"/>
      <c r="G138" s="543"/>
      <c r="H138" s="543"/>
      <c r="I138" s="543"/>
      <c r="J138" s="543"/>
      <c r="K138" s="862" t="s">
        <v>124</v>
      </c>
      <c r="L138" s="862"/>
      <c r="M138" s="543"/>
      <c r="N138" s="862" t="s">
        <v>125</v>
      </c>
      <c r="O138" s="862"/>
      <c r="P138" s="862"/>
      <c r="Q138" s="543"/>
      <c r="R138" s="862" t="s">
        <v>126</v>
      </c>
      <c r="S138" s="883"/>
    </row>
    <row r="139" spans="1:19" ht="32.25" thickBot="1">
      <c r="A139" s="544" t="s">
        <v>161</v>
      </c>
      <c r="B139" s="545"/>
      <c r="C139" s="545" t="s">
        <v>128</v>
      </c>
      <c r="D139" s="545" t="s">
        <v>129</v>
      </c>
      <c r="E139" s="545" t="s">
        <v>130</v>
      </c>
      <c r="F139" s="874" t="s">
        <v>132</v>
      </c>
      <c r="G139" s="874"/>
      <c r="H139" s="545" t="s">
        <v>169</v>
      </c>
      <c r="I139" s="545" t="s">
        <v>134</v>
      </c>
      <c r="J139" s="545"/>
      <c r="K139" s="545" t="s">
        <v>135</v>
      </c>
      <c r="L139" s="545" t="s">
        <v>136</v>
      </c>
      <c r="M139" s="545"/>
      <c r="N139" s="545" t="s">
        <v>137</v>
      </c>
      <c r="O139" s="545" t="s">
        <v>138</v>
      </c>
      <c r="P139" s="545" t="s">
        <v>139</v>
      </c>
      <c r="Q139" s="545"/>
      <c r="R139" s="545"/>
      <c r="S139" s="546"/>
    </row>
    <row r="140" spans="1:19" ht="15.75">
      <c r="A140" s="687"/>
      <c r="B140" s="622"/>
      <c r="C140" s="622"/>
      <c r="D140" s="622"/>
      <c r="E140" s="622"/>
      <c r="F140" s="649" t="s">
        <v>170</v>
      </c>
      <c r="G140" s="649" t="s">
        <v>171</v>
      </c>
      <c r="H140" s="622"/>
      <c r="I140" s="622"/>
      <c r="J140" s="622"/>
      <c r="K140" s="622"/>
      <c r="L140" s="622"/>
      <c r="M140" s="622"/>
      <c r="N140" s="622"/>
      <c r="O140" s="622"/>
      <c r="P140" s="622"/>
      <c r="Q140" s="622"/>
      <c r="R140" s="622"/>
      <c r="S140" s="651"/>
    </row>
    <row r="141" spans="1:19" ht="18.75">
      <c r="A141" s="601">
        <v>1</v>
      </c>
      <c r="B141" s="602"/>
      <c r="C141" s="688"/>
      <c r="D141" s="609"/>
      <c r="E141" s="688"/>
      <c r="F141" s="596"/>
      <c r="G141" s="596"/>
      <c r="H141" s="689"/>
      <c r="I141" s="588"/>
      <c r="J141" s="596"/>
      <c r="K141" s="611"/>
      <c r="L141" s="690">
        <v>0</v>
      </c>
      <c r="M141" s="588"/>
      <c r="N141" s="611"/>
      <c r="O141" s="611"/>
      <c r="P141" s="579"/>
      <c r="Q141" s="588"/>
      <c r="R141" s="872"/>
      <c r="S141" s="873"/>
    </row>
    <row r="142" spans="1:19" ht="18.75">
      <c r="A142" s="601">
        <v>2</v>
      </c>
      <c r="B142" s="602"/>
      <c r="C142" s="688"/>
      <c r="D142" s="609"/>
      <c r="E142" s="688"/>
      <c r="F142" s="596"/>
      <c r="G142" s="596"/>
      <c r="H142" s="689"/>
      <c r="I142" s="588"/>
      <c r="J142" s="596"/>
      <c r="K142" s="611"/>
      <c r="L142" s="611"/>
      <c r="M142" s="588"/>
      <c r="N142" s="611"/>
      <c r="O142" s="611"/>
      <c r="P142" s="579"/>
      <c r="Q142" s="588"/>
      <c r="R142" s="872"/>
      <c r="S142" s="873"/>
    </row>
    <row r="143" spans="1:19" ht="18.75">
      <c r="A143" s="601">
        <v>3</v>
      </c>
      <c r="B143" s="602"/>
      <c r="C143" s="688"/>
      <c r="D143" s="609"/>
      <c r="E143" s="688"/>
      <c r="F143" s="596"/>
      <c r="G143" s="596"/>
      <c r="H143" s="689"/>
      <c r="I143" s="588"/>
      <c r="J143" s="596"/>
      <c r="K143" s="611"/>
      <c r="L143" s="611"/>
      <c r="M143" s="588"/>
      <c r="N143" s="611"/>
      <c r="O143" s="611"/>
      <c r="P143" s="579"/>
      <c r="Q143" s="588"/>
      <c r="R143" s="872"/>
      <c r="S143" s="873"/>
    </row>
    <row r="144" spans="1:19" ht="15.75">
      <c r="A144" s="601">
        <v>4</v>
      </c>
      <c r="B144" s="602"/>
      <c r="C144" s="688"/>
      <c r="D144" s="609"/>
      <c r="E144" s="688"/>
      <c r="F144" s="596"/>
      <c r="G144" s="596"/>
      <c r="H144" s="588"/>
      <c r="I144" s="588"/>
      <c r="J144" s="596"/>
      <c r="K144" s="611"/>
      <c r="L144" s="611"/>
      <c r="M144" s="588"/>
      <c r="N144" s="611"/>
      <c r="O144" s="611"/>
      <c r="P144" s="579"/>
      <c r="Q144" s="588"/>
      <c r="R144" s="872"/>
      <c r="S144" s="873"/>
    </row>
    <row r="145" spans="1:19" ht="15.75">
      <c r="A145" s="601">
        <v>5</v>
      </c>
      <c r="B145" s="602"/>
      <c r="C145" s="688"/>
      <c r="D145" s="609"/>
      <c r="E145" s="688"/>
      <c r="F145" s="596"/>
      <c r="G145" s="596"/>
      <c r="H145" s="588"/>
      <c r="I145" s="588"/>
      <c r="J145" s="596"/>
      <c r="K145" s="611"/>
      <c r="L145" s="611"/>
      <c r="M145" s="588"/>
      <c r="N145" s="611"/>
      <c r="O145" s="611"/>
      <c r="P145" s="579"/>
      <c r="Q145" s="588"/>
      <c r="R145" s="872"/>
      <c r="S145" s="873"/>
    </row>
    <row r="146" spans="1:19" ht="15.75">
      <c r="A146" s="601">
        <v>6</v>
      </c>
      <c r="B146" s="602"/>
      <c r="C146" s="688"/>
      <c r="D146" s="609"/>
      <c r="E146" s="688"/>
      <c r="F146" s="596"/>
      <c r="G146" s="596"/>
      <c r="H146" s="588"/>
      <c r="I146" s="588"/>
      <c r="J146" s="596"/>
      <c r="K146" s="611"/>
      <c r="L146" s="611"/>
      <c r="M146" s="588"/>
      <c r="N146" s="611"/>
      <c r="O146" s="611"/>
      <c r="P146" s="579"/>
      <c r="Q146" s="588"/>
      <c r="R146" s="872"/>
      <c r="S146" s="873"/>
    </row>
    <row r="147" spans="1:19" ht="15.75">
      <c r="A147" s="601">
        <v>7</v>
      </c>
      <c r="B147" s="602"/>
      <c r="C147" s="688"/>
      <c r="D147" s="609"/>
      <c r="E147" s="688"/>
      <c r="F147" s="596"/>
      <c r="G147" s="596"/>
      <c r="H147" s="588"/>
      <c r="I147" s="588"/>
      <c r="J147" s="596"/>
      <c r="K147" s="611"/>
      <c r="L147" s="611"/>
      <c r="M147" s="588"/>
      <c r="N147" s="611"/>
      <c r="O147" s="611"/>
      <c r="P147" s="691"/>
      <c r="Q147" s="588"/>
      <c r="R147" s="872"/>
      <c r="S147" s="873"/>
    </row>
    <row r="148" spans="1:19" ht="15.75">
      <c r="A148" s="601">
        <v>8</v>
      </c>
      <c r="B148" s="602"/>
      <c r="C148" s="688"/>
      <c r="D148" s="609"/>
      <c r="E148" s="688"/>
      <c r="F148" s="596"/>
      <c r="G148" s="596"/>
      <c r="H148" s="588"/>
      <c r="I148" s="588"/>
      <c r="J148" s="596"/>
      <c r="K148" s="611"/>
      <c r="L148" s="611"/>
      <c r="M148" s="588"/>
      <c r="N148" s="611"/>
      <c r="O148" s="611"/>
      <c r="P148" s="579"/>
      <c r="Q148" s="588"/>
      <c r="R148" s="872"/>
      <c r="S148" s="873"/>
    </row>
    <row r="149" spans="1:19" ht="15.75">
      <c r="A149" s="601">
        <v>9</v>
      </c>
      <c r="B149" s="602"/>
      <c r="C149" s="688"/>
      <c r="D149" s="609"/>
      <c r="E149" s="688"/>
      <c r="F149" s="596"/>
      <c r="G149" s="596"/>
      <c r="H149" s="588"/>
      <c r="I149" s="588"/>
      <c r="J149" s="596"/>
      <c r="K149" s="611"/>
      <c r="L149" s="611"/>
      <c r="M149" s="588"/>
      <c r="N149" s="611"/>
      <c r="O149" s="611"/>
      <c r="P149" s="579"/>
      <c r="Q149" s="588"/>
      <c r="R149" s="872"/>
      <c r="S149" s="873"/>
    </row>
    <row r="150" spans="1:19" ht="15.75">
      <c r="A150" s="601">
        <v>10</v>
      </c>
      <c r="B150" s="602"/>
      <c r="C150" s="688"/>
      <c r="D150" s="609"/>
      <c r="E150" s="688"/>
      <c r="F150" s="596"/>
      <c r="G150" s="596"/>
      <c r="H150" s="588"/>
      <c r="I150" s="588"/>
      <c r="J150" s="596"/>
      <c r="K150" s="611"/>
      <c r="L150" s="611"/>
      <c r="M150" s="588"/>
      <c r="N150" s="611"/>
      <c r="O150" s="611"/>
      <c r="P150" s="579"/>
      <c r="Q150" s="588"/>
      <c r="R150" s="872"/>
      <c r="S150" s="873"/>
    </row>
    <row r="151" spans="1:19" ht="15.75">
      <c r="A151" s="601">
        <v>11</v>
      </c>
      <c r="B151" s="602"/>
      <c r="C151" s="688"/>
      <c r="D151" s="609"/>
      <c r="E151" s="688"/>
      <c r="F151" s="596"/>
      <c r="G151" s="596"/>
      <c r="H151" s="588"/>
      <c r="I151" s="588"/>
      <c r="J151" s="596"/>
      <c r="K151" s="611"/>
      <c r="L151" s="611"/>
      <c r="M151" s="588"/>
      <c r="N151" s="611"/>
      <c r="O151" s="611"/>
      <c r="P151" s="579"/>
      <c r="Q151" s="588"/>
      <c r="R151" s="872"/>
      <c r="S151" s="873"/>
    </row>
    <row r="152" spans="1:19" ht="7.5" customHeight="1">
      <c r="A152" s="581"/>
      <c r="B152" s="582"/>
      <c r="C152" s="582"/>
      <c r="D152" s="582"/>
      <c r="E152" s="582"/>
      <c r="F152" s="582"/>
      <c r="G152" s="582"/>
      <c r="H152" s="582"/>
      <c r="I152" s="582"/>
      <c r="J152" s="582"/>
      <c r="K152" s="663"/>
      <c r="L152" s="663"/>
      <c r="M152" s="582"/>
      <c r="N152" s="663"/>
      <c r="O152" s="663"/>
      <c r="P152" s="692"/>
      <c r="Q152" s="582"/>
      <c r="R152" s="588"/>
      <c r="S152" s="592"/>
    </row>
    <row r="153" spans="1:19" ht="15.75">
      <c r="A153" s="865" t="s">
        <v>172</v>
      </c>
      <c r="B153" s="866"/>
      <c r="C153" s="866"/>
      <c r="D153" s="866"/>
      <c r="E153" s="693"/>
      <c r="F153" s="694"/>
      <c r="G153" s="694"/>
      <c r="H153" s="615"/>
      <c r="I153" s="583" t="s">
        <v>144</v>
      </c>
      <c r="J153" s="583"/>
      <c r="K153" s="667" t="str">
        <f>IF(ISNUMBER(K141),SUM(K141:K151),"-")</f>
        <v>-</v>
      </c>
      <c r="L153" s="695">
        <f>IF(ISNUMBER(L141),SUM(L141:L151),"-")</f>
        <v>0</v>
      </c>
      <c r="M153" s="669"/>
      <c r="N153" s="667" t="str">
        <f>IF(ISNUMBER(N137),(SUM(N137:N151)),"-")</f>
        <v>-</v>
      </c>
      <c r="O153" s="667" t="str">
        <f>IF(ISNUMBER(O137),(SUM(O137:O151)),"-")</f>
        <v>-</v>
      </c>
      <c r="P153" s="696" t="str">
        <f>IF(ISNUMBER(N153),O153/N153,"-")</f>
        <v>-</v>
      </c>
      <c r="Q153" s="697"/>
      <c r="R153" s="698"/>
      <c r="S153" s="699"/>
    </row>
    <row r="154" spans="1:19" ht="15.75">
      <c r="A154" s="700"/>
      <c r="B154" s="701"/>
      <c r="C154" s="701"/>
      <c r="D154" s="701"/>
      <c r="E154" s="702"/>
      <c r="F154" s="570"/>
      <c r="G154" s="570"/>
      <c r="H154" s="588"/>
      <c r="I154" s="703"/>
      <c r="J154" s="703"/>
      <c r="K154" s="704"/>
      <c r="L154" s="704"/>
      <c r="M154" s="705"/>
      <c r="N154" s="704"/>
      <c r="O154" s="704"/>
      <c r="P154" s="706"/>
      <c r="Q154" s="694"/>
      <c r="R154" s="698"/>
      <c r="S154" s="699"/>
    </row>
    <row r="155" spans="1:19" ht="15.75">
      <c r="A155" s="700"/>
      <c r="B155" s="701"/>
      <c r="C155" s="701"/>
      <c r="D155" s="701"/>
      <c r="E155" s="702"/>
      <c r="F155" s="570"/>
      <c r="G155" s="570"/>
      <c r="H155" s="588"/>
      <c r="I155" s="701"/>
      <c r="J155" s="701"/>
      <c r="K155" s="625"/>
      <c r="L155" s="625"/>
      <c r="M155" s="562"/>
      <c r="N155" s="625"/>
      <c r="O155" s="625"/>
      <c r="P155" s="626"/>
      <c r="Q155" s="570"/>
      <c r="R155" s="707"/>
      <c r="S155" s="708"/>
    </row>
    <row r="156" spans="1:19" ht="15.75">
      <c r="A156" s="700"/>
      <c r="B156" s="701"/>
      <c r="C156" s="701"/>
      <c r="D156" s="701"/>
      <c r="E156" s="702"/>
      <c r="F156" s="570"/>
      <c r="G156" s="570"/>
      <c r="H156" s="588"/>
      <c r="I156" s="701"/>
      <c r="J156" s="701"/>
      <c r="K156" s="625"/>
      <c r="L156" s="625"/>
      <c r="M156" s="562"/>
      <c r="N156" s="625"/>
      <c r="O156" s="625"/>
      <c r="P156" s="626"/>
      <c r="Q156" s="570"/>
      <c r="R156" s="707"/>
      <c r="S156" s="708"/>
    </row>
    <row r="157" spans="1:19" ht="15.75">
      <c r="A157" s="867" t="s">
        <v>147</v>
      </c>
      <c r="B157" s="868"/>
      <c r="C157" s="868"/>
      <c r="D157" s="868"/>
      <c r="E157" s="672"/>
      <c r="F157" s="869" t="s">
        <v>148</v>
      </c>
      <c r="G157" s="869"/>
      <c r="H157" s="869"/>
      <c r="I157" s="673"/>
      <c r="J157" s="582"/>
      <c r="K157" s="582"/>
      <c r="L157" s="582"/>
      <c r="M157" s="582"/>
      <c r="N157" s="582"/>
      <c r="O157" s="582"/>
      <c r="P157" s="582"/>
      <c r="Q157" s="582"/>
      <c r="R157" s="582"/>
      <c r="S157" s="665"/>
    </row>
    <row r="158" spans="1:19" ht="15.75">
      <c r="A158" s="587"/>
      <c r="B158" s="588"/>
      <c r="C158" s="588"/>
      <c r="D158" s="588"/>
      <c r="E158" s="588"/>
      <c r="F158" s="866"/>
      <c r="G158" s="866"/>
      <c r="H158" s="866"/>
      <c r="I158" s="615"/>
      <c r="J158" s="588"/>
      <c r="K158" s="588"/>
      <c r="L158" s="588"/>
      <c r="M158" s="588"/>
      <c r="N158" s="588"/>
      <c r="O158" s="588"/>
      <c r="P158" s="588"/>
      <c r="Q158" s="588"/>
      <c r="R158" s="588"/>
      <c r="S158" s="592"/>
    </row>
    <row r="159" spans="1:19" ht="16.5" thickBot="1">
      <c r="A159" s="587"/>
      <c r="B159" s="588"/>
      <c r="C159" s="588"/>
      <c r="D159" s="588"/>
      <c r="E159" s="588"/>
      <c r="F159" s="701"/>
      <c r="G159" s="701"/>
      <c r="H159" s="701"/>
      <c r="I159" s="588"/>
      <c r="J159" s="588"/>
      <c r="K159" s="588"/>
      <c r="L159" s="588"/>
      <c r="M159" s="588"/>
      <c r="N159" s="588"/>
      <c r="O159" s="588"/>
      <c r="P159" s="588"/>
      <c r="Q159" s="588"/>
      <c r="R159" s="588"/>
      <c r="S159" s="592"/>
    </row>
    <row r="160" spans="1:19" ht="12" thickTop="1">
      <c r="A160" s="527"/>
      <c r="B160" s="528"/>
      <c r="C160" s="528"/>
      <c r="D160" s="528"/>
      <c r="E160" s="528"/>
      <c r="F160" s="529"/>
      <c r="G160" s="529"/>
      <c r="H160" s="529"/>
      <c r="I160" s="528"/>
      <c r="J160" s="528"/>
      <c r="K160" s="528"/>
      <c r="L160" s="528"/>
      <c r="M160" s="528"/>
      <c r="N160" s="528"/>
      <c r="O160" s="528"/>
      <c r="P160" s="528"/>
      <c r="Q160" s="528"/>
      <c r="R160" s="528"/>
      <c r="S160" s="530"/>
    </row>
    <row r="161" spans="1:19" ht="12" thickBot="1">
      <c r="A161" s="531"/>
      <c r="B161" s="532"/>
      <c r="C161" s="532"/>
      <c r="D161" s="532"/>
      <c r="E161" s="532"/>
      <c r="F161" s="533"/>
      <c r="G161" s="533"/>
      <c r="H161" s="533"/>
      <c r="I161" s="532"/>
      <c r="J161" s="532"/>
      <c r="K161" s="532"/>
      <c r="L161" s="532"/>
      <c r="M161" s="532"/>
      <c r="N161" s="532"/>
      <c r="O161" s="532"/>
      <c r="P161" s="532"/>
      <c r="Q161" s="532"/>
      <c r="R161" s="532"/>
      <c r="S161" s="534"/>
    </row>
    <row r="162" spans="1:19" ht="12.75" thickTop="1" thickBot="1">
      <c r="A162" s="629"/>
      <c r="B162" s="630"/>
      <c r="C162" s="630"/>
      <c r="D162" s="630"/>
      <c r="E162" s="630"/>
      <c r="F162" s="630"/>
      <c r="G162" s="630"/>
      <c r="H162" s="630"/>
      <c r="I162" s="709"/>
      <c r="J162" s="709"/>
      <c r="K162" s="709"/>
      <c r="L162" s="709"/>
      <c r="M162" s="709"/>
      <c r="N162" s="709"/>
      <c r="O162" s="709"/>
      <c r="P162" s="709"/>
      <c r="Q162" s="630"/>
      <c r="R162" s="630"/>
      <c r="S162" s="628"/>
    </row>
    <row r="163" spans="1:19" s="540" customFormat="1" ht="20.25" thickTop="1" thickBot="1">
      <c r="A163" s="870" t="s">
        <v>173</v>
      </c>
      <c r="B163" s="871"/>
      <c r="C163" s="871"/>
      <c r="D163" s="871"/>
      <c r="E163" s="871"/>
      <c r="F163" s="871"/>
      <c r="G163" s="871"/>
      <c r="H163" s="871"/>
      <c r="I163" s="871"/>
      <c r="J163" s="871"/>
      <c r="K163" s="871"/>
      <c r="L163" s="871"/>
      <c r="M163" s="871"/>
      <c r="N163" s="871"/>
      <c r="O163" s="871"/>
      <c r="P163" s="871"/>
      <c r="Q163" s="871"/>
      <c r="R163" s="871"/>
      <c r="S163" s="710"/>
    </row>
    <row r="164" spans="1:19" s="540" customFormat="1" ht="20.25" thickTop="1" thickBot="1">
      <c r="A164" s="858" t="s">
        <v>174</v>
      </c>
      <c r="B164" s="859"/>
      <c r="C164" s="859"/>
      <c r="D164" s="859"/>
      <c r="E164" s="859"/>
      <c r="F164" s="859"/>
      <c r="G164" s="543"/>
      <c r="H164" s="543"/>
      <c r="I164" s="543"/>
      <c r="J164" s="543"/>
      <c r="K164" s="862" t="s">
        <v>124</v>
      </c>
      <c r="L164" s="862"/>
      <c r="M164" s="543"/>
      <c r="N164" s="862" t="s">
        <v>125</v>
      </c>
      <c r="O164" s="862"/>
      <c r="P164" s="862"/>
      <c r="Q164" s="543"/>
      <c r="R164" s="863" t="s">
        <v>126</v>
      </c>
      <c r="S164" s="864"/>
    </row>
    <row r="165" spans="1:19" ht="32.25" thickBot="1">
      <c r="A165" s="541"/>
      <c r="B165" s="542"/>
      <c r="C165" s="542"/>
      <c r="D165" s="542"/>
      <c r="E165" s="542"/>
      <c r="F165" s="542"/>
      <c r="G165" s="545" t="s">
        <v>132</v>
      </c>
      <c r="H165" s="545"/>
      <c r="I165" s="545" t="s">
        <v>134</v>
      </c>
      <c r="J165" s="545"/>
      <c r="K165" s="545" t="s">
        <v>135</v>
      </c>
      <c r="L165" s="545" t="s">
        <v>136</v>
      </c>
      <c r="M165" s="545"/>
      <c r="N165" s="545" t="s">
        <v>137</v>
      </c>
      <c r="O165" s="545" t="s">
        <v>138</v>
      </c>
      <c r="P165" s="545" t="s">
        <v>139</v>
      </c>
      <c r="Q165" s="545"/>
      <c r="R165" s="545"/>
      <c r="S165" s="546"/>
    </row>
    <row r="166" spans="1:19" ht="15.75">
      <c r="A166" s="541"/>
      <c r="B166" s="542"/>
      <c r="C166" s="542"/>
      <c r="D166" s="542"/>
      <c r="E166" s="542"/>
      <c r="F166" s="542"/>
      <c r="G166" s="588"/>
      <c r="H166" s="588"/>
      <c r="I166" s="588"/>
      <c r="J166" s="588"/>
      <c r="K166" s="588"/>
      <c r="L166" s="588"/>
      <c r="M166" s="588"/>
      <c r="N166" s="588"/>
      <c r="O166" s="588"/>
      <c r="P166" s="588"/>
      <c r="Q166" s="588"/>
      <c r="R166" s="588"/>
      <c r="S166" s="592"/>
    </row>
    <row r="167" spans="1:19" ht="15.75">
      <c r="A167" s="541"/>
      <c r="B167" s="542"/>
      <c r="C167" s="542"/>
      <c r="D167" s="542"/>
      <c r="E167" s="542"/>
      <c r="F167" s="542"/>
      <c r="G167" s="562">
        <f>IF(ISNUMBER(G98),SUM(G98:G110)+SUM(F151),"-")</f>
        <v>312</v>
      </c>
      <c r="H167" s="593"/>
      <c r="I167" s="602"/>
      <c r="J167" s="593"/>
      <c r="K167" s="562">
        <f>IF(ISNUMBER(K119),K119,"-")</f>
        <v>50</v>
      </c>
      <c r="L167" s="711">
        <f>IF(ISNUMBER(L119),L119+L153,"-")</f>
        <v>0</v>
      </c>
      <c r="M167" s="562"/>
      <c r="N167" s="625">
        <f>IF(ISNUMBER(N119),N119,"-")</f>
        <v>64284</v>
      </c>
      <c r="O167" s="625">
        <f>IF(ISNUMBER(O119),O119,"-")</f>
        <v>297156.2</v>
      </c>
      <c r="P167" s="626">
        <f>IF(ISNUMBER(P119),P119,"-")</f>
        <v>4.622553045859001</v>
      </c>
      <c r="Q167" s="562"/>
      <c r="R167" s="712">
        <f>IF(K167&gt;0,(K167/(K167+N167)),"-")</f>
        <v>7.7719401871483202E-4</v>
      </c>
      <c r="S167" s="713"/>
    </row>
    <row r="168" spans="1:19" ht="15.75">
      <c r="A168" s="541"/>
      <c r="B168" s="542"/>
      <c r="C168" s="542"/>
      <c r="D168" s="542"/>
      <c r="E168" s="542"/>
      <c r="F168" s="542"/>
      <c r="G168" s="588"/>
      <c r="H168" s="588"/>
      <c r="I168" s="588"/>
      <c r="J168" s="588"/>
      <c r="K168" s="588"/>
      <c r="L168" s="714"/>
      <c r="M168" s="588"/>
      <c r="N168" s="588"/>
      <c r="O168" s="588"/>
      <c r="P168" s="588"/>
      <c r="Q168" s="588"/>
      <c r="R168" s="588"/>
      <c r="S168" s="592"/>
    </row>
    <row r="169" spans="1:19" ht="16.5" thickBot="1">
      <c r="A169" s="541"/>
      <c r="B169" s="542"/>
      <c r="C169" s="542"/>
      <c r="D169" s="542"/>
      <c r="E169" s="542"/>
      <c r="F169" s="542"/>
      <c r="G169" s="588"/>
      <c r="H169" s="588"/>
      <c r="I169" s="588"/>
      <c r="J169" s="588"/>
      <c r="K169" s="588"/>
      <c r="L169" s="588"/>
      <c r="M169" s="588"/>
      <c r="N169" s="588"/>
      <c r="O169" s="588"/>
      <c r="P169" s="588"/>
      <c r="Q169" s="588"/>
      <c r="R169" s="588"/>
      <c r="S169" s="592"/>
    </row>
    <row r="170" spans="1:19" ht="20.25" customHeight="1" thickTop="1">
      <c r="A170" s="852"/>
      <c r="B170" s="853"/>
      <c r="C170" s="853"/>
      <c r="D170" s="853"/>
      <c r="E170" s="853"/>
      <c r="F170" s="853"/>
      <c r="G170" s="853"/>
      <c r="H170" s="853"/>
      <c r="I170" s="853"/>
      <c r="J170" s="853"/>
      <c r="K170" s="853"/>
      <c r="L170" s="853"/>
      <c r="M170" s="853"/>
      <c r="N170" s="853"/>
      <c r="O170" s="853"/>
      <c r="P170" s="853"/>
      <c r="Q170" s="853"/>
      <c r="R170" s="853"/>
      <c r="S170" s="597"/>
    </row>
    <row r="171" spans="1:19" ht="42" customHeight="1" thickBot="1">
      <c r="A171" s="854"/>
      <c r="B171" s="855"/>
      <c r="C171" s="855"/>
      <c r="D171" s="855"/>
      <c r="E171" s="855"/>
      <c r="F171" s="855"/>
      <c r="G171" s="855"/>
      <c r="H171" s="855"/>
      <c r="I171" s="855"/>
      <c r="J171" s="855"/>
      <c r="K171" s="855"/>
      <c r="L171" s="855"/>
      <c r="M171" s="855"/>
      <c r="N171" s="855"/>
      <c r="O171" s="855"/>
      <c r="P171" s="855"/>
      <c r="Q171" s="855"/>
      <c r="R171" s="855"/>
      <c r="S171" s="598"/>
    </row>
    <row r="172" spans="1:19" s="540" customFormat="1" ht="20.25" thickTop="1" thickBot="1">
      <c r="A172" s="856" t="s">
        <v>175</v>
      </c>
      <c r="B172" s="857"/>
      <c r="C172" s="857"/>
      <c r="D172" s="857"/>
      <c r="E172" s="857"/>
      <c r="F172" s="857"/>
      <c r="G172" s="857"/>
      <c r="H172" s="857"/>
      <c r="I172" s="857"/>
      <c r="J172" s="857"/>
      <c r="K172" s="857"/>
      <c r="L172" s="857"/>
      <c r="M172" s="857"/>
      <c r="N172" s="857"/>
      <c r="O172" s="857"/>
      <c r="P172" s="857"/>
      <c r="Q172" s="857"/>
      <c r="R172" s="857"/>
      <c r="S172" s="715"/>
    </row>
    <row r="173" spans="1:19" s="540" customFormat="1" ht="20.25" thickTop="1" thickBot="1">
      <c r="A173" s="858" t="s">
        <v>176</v>
      </c>
      <c r="B173" s="859"/>
      <c r="C173" s="859"/>
      <c r="D173" s="859"/>
      <c r="E173" s="859"/>
      <c r="F173" s="859"/>
      <c r="G173" s="716"/>
      <c r="H173" s="716"/>
      <c r="I173" s="860" t="s">
        <v>134</v>
      </c>
      <c r="J173" s="716"/>
      <c r="K173" s="862" t="s">
        <v>124</v>
      </c>
      <c r="L173" s="862"/>
      <c r="M173" s="717"/>
      <c r="N173" s="862" t="s">
        <v>125</v>
      </c>
      <c r="O173" s="862"/>
      <c r="P173" s="862"/>
      <c r="Q173" s="543"/>
      <c r="R173" s="863" t="s">
        <v>126</v>
      </c>
      <c r="S173" s="864"/>
    </row>
    <row r="174" spans="1:19" ht="28.5">
      <c r="A174" s="718"/>
      <c r="B174" s="719"/>
      <c r="C174" s="719"/>
      <c r="D174" s="719"/>
      <c r="E174" s="719"/>
      <c r="F174" s="719"/>
      <c r="G174" s="720" t="s">
        <v>132</v>
      </c>
      <c r="H174" s="721"/>
      <c r="I174" s="861"/>
      <c r="J174" s="721"/>
      <c r="K174" s="722" t="s">
        <v>135</v>
      </c>
      <c r="L174" s="722" t="s">
        <v>136</v>
      </c>
      <c r="M174" s="720"/>
      <c r="N174" s="720" t="s">
        <v>137</v>
      </c>
      <c r="O174" s="720" t="s">
        <v>138</v>
      </c>
      <c r="P174" s="720" t="s">
        <v>139</v>
      </c>
      <c r="Q174" s="723"/>
      <c r="R174" s="724"/>
      <c r="S174" s="725"/>
    </row>
    <row r="175" spans="1:19">
      <c r="A175" s="541"/>
      <c r="B175" s="542"/>
      <c r="C175" s="542"/>
      <c r="D175" s="542"/>
      <c r="E175" s="542"/>
      <c r="F175" s="542"/>
      <c r="G175" s="542"/>
      <c r="H175" s="542"/>
      <c r="I175" s="542"/>
      <c r="J175" s="542"/>
      <c r="K175" s="542"/>
      <c r="L175" s="542"/>
      <c r="M175" s="542"/>
      <c r="N175" s="542"/>
      <c r="O175" s="542"/>
      <c r="P175" s="542"/>
      <c r="Q175" s="542"/>
      <c r="R175" s="542"/>
      <c r="S175" s="628"/>
    </row>
    <row r="176" spans="1:19" s="731" customFormat="1" ht="21">
      <c r="A176" s="726"/>
      <c r="B176" s="727"/>
      <c r="C176" s="727"/>
      <c r="D176" s="727"/>
      <c r="E176" s="727"/>
      <c r="F176" s="727"/>
      <c r="G176" s="728">
        <f>IF(ISNUMBER(G80),G80+G167,"-")</f>
        <v>795</v>
      </c>
      <c r="H176" s="728"/>
      <c r="I176" s="728"/>
      <c r="J176" s="728"/>
      <c r="K176" s="728">
        <f>IF(ISNUMBER(K80),K80+K167,"-")</f>
        <v>1007</v>
      </c>
      <c r="L176" s="728">
        <f>IF(ISNUMBER(L80),L80,"-")</f>
        <v>306</v>
      </c>
      <c r="M176" s="728"/>
      <c r="N176" s="728">
        <f>IF(ISNUMBER(N80),N80+N167,"-")</f>
        <v>429294</v>
      </c>
      <c r="O176" s="728">
        <f>IF(ISNUMBER(O80),O80+O167,"-")</f>
        <v>2499195.2000000002</v>
      </c>
      <c r="P176" s="729">
        <f>AVERAGE(P80,P167)</f>
        <v>5.3276856624051314</v>
      </c>
      <c r="Q176" s="730"/>
      <c r="R176" s="850">
        <f>IF(K176&gt;0,((K176+L176)/(K176+N176)),"-")</f>
        <v>3.0513524253952466E-3</v>
      </c>
      <c r="S176" s="851"/>
    </row>
    <row r="177" spans="1:19">
      <c r="A177" s="541"/>
      <c r="B177" s="542"/>
      <c r="C177" s="542"/>
      <c r="D177" s="542"/>
      <c r="E177" s="542"/>
      <c r="F177" s="542"/>
      <c r="G177" s="542"/>
      <c r="H177" s="542"/>
      <c r="I177" s="542"/>
      <c r="J177" s="542"/>
      <c r="K177" s="542"/>
      <c r="L177" s="542"/>
      <c r="M177" s="542"/>
      <c r="N177" s="542"/>
      <c r="O177" s="542"/>
      <c r="P177" s="542"/>
      <c r="Q177" s="542"/>
      <c r="R177" s="542"/>
      <c r="S177" s="628"/>
    </row>
    <row r="178" spans="1:19" ht="12" thickBot="1">
      <c r="A178" s="629"/>
      <c r="B178" s="630"/>
      <c r="C178" s="630"/>
      <c r="D178" s="630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30"/>
      <c r="P178" s="630"/>
      <c r="Q178" s="630"/>
      <c r="R178" s="630"/>
      <c r="S178" s="634"/>
    </row>
    <row r="179" spans="1:19" ht="12" thickTop="1"/>
  </sheetData>
  <mergeCells count="126">
    <mergeCell ref="R9:S9"/>
    <mergeCell ref="R10:S10"/>
    <mergeCell ref="R11:S11"/>
    <mergeCell ref="R12:S12"/>
    <mergeCell ref="R13:S13"/>
    <mergeCell ref="R14:S14"/>
    <mergeCell ref="A1:P1"/>
    <mergeCell ref="A2:S2"/>
    <mergeCell ref="A6:R6"/>
    <mergeCell ref="K7:L7"/>
    <mergeCell ref="N7:P7"/>
    <mergeCell ref="R7:S7"/>
    <mergeCell ref="R21:S21"/>
    <mergeCell ref="R22:S22"/>
    <mergeCell ref="R23:S23"/>
    <mergeCell ref="R24:S24"/>
    <mergeCell ref="R25:S25"/>
    <mergeCell ref="R26:S26"/>
    <mergeCell ref="R15:S15"/>
    <mergeCell ref="R16:S16"/>
    <mergeCell ref="R17:S17"/>
    <mergeCell ref="R18:S18"/>
    <mergeCell ref="R19:S19"/>
    <mergeCell ref="R20:S20"/>
    <mergeCell ref="R33:S33"/>
    <mergeCell ref="R34:S34"/>
    <mergeCell ref="D36:F36"/>
    <mergeCell ref="R36:S36"/>
    <mergeCell ref="D37:F37"/>
    <mergeCell ref="I37:J37"/>
    <mergeCell ref="R27:S27"/>
    <mergeCell ref="R28:S28"/>
    <mergeCell ref="R29:S29"/>
    <mergeCell ref="R30:S30"/>
    <mergeCell ref="R31:S31"/>
    <mergeCell ref="R32:S32"/>
    <mergeCell ref="R46:S46"/>
    <mergeCell ref="R47:S47"/>
    <mergeCell ref="R48:S48"/>
    <mergeCell ref="R49:S49"/>
    <mergeCell ref="R50:S50"/>
    <mergeCell ref="R51:S51"/>
    <mergeCell ref="A39:C39"/>
    <mergeCell ref="A40:C40"/>
    <mergeCell ref="A41:R42"/>
    <mergeCell ref="A43:R43"/>
    <mergeCell ref="K44:L44"/>
    <mergeCell ref="N44:P44"/>
    <mergeCell ref="R44:S44"/>
    <mergeCell ref="R58:S58"/>
    <mergeCell ref="R59:S59"/>
    <mergeCell ref="R60:S60"/>
    <mergeCell ref="R61:S61"/>
    <mergeCell ref="R62:S62"/>
    <mergeCell ref="R63:S63"/>
    <mergeCell ref="R52:S52"/>
    <mergeCell ref="R53:S53"/>
    <mergeCell ref="R54:S54"/>
    <mergeCell ref="R55:S55"/>
    <mergeCell ref="R56:S56"/>
    <mergeCell ref="R57:S57"/>
    <mergeCell ref="D70:F70"/>
    <mergeCell ref="A72:C72"/>
    <mergeCell ref="A73:C73"/>
    <mergeCell ref="G73:I73"/>
    <mergeCell ref="A74:R75"/>
    <mergeCell ref="A76:R76"/>
    <mergeCell ref="R64:S64"/>
    <mergeCell ref="R65:S65"/>
    <mergeCell ref="R66:S66"/>
    <mergeCell ref="R67:S67"/>
    <mergeCell ref="D69:F69"/>
    <mergeCell ref="R69:S69"/>
    <mergeCell ref="A94:R94"/>
    <mergeCell ref="K95:L95"/>
    <mergeCell ref="N95:P95"/>
    <mergeCell ref="R95:S95"/>
    <mergeCell ref="R98:S98"/>
    <mergeCell ref="R99:S99"/>
    <mergeCell ref="A77:F77"/>
    <mergeCell ref="K77:L77"/>
    <mergeCell ref="N77:P77"/>
    <mergeCell ref="R77:S77"/>
    <mergeCell ref="R80:S80"/>
    <mergeCell ref="A89:R90"/>
    <mergeCell ref="A130:R131"/>
    <mergeCell ref="A134:R135"/>
    <mergeCell ref="A137:R137"/>
    <mergeCell ref="K138:L138"/>
    <mergeCell ref="N138:P138"/>
    <mergeCell ref="R138:S138"/>
    <mergeCell ref="R100:S100"/>
    <mergeCell ref="D119:E119"/>
    <mergeCell ref="D120:E120"/>
    <mergeCell ref="A122:C122"/>
    <mergeCell ref="A123:C123"/>
    <mergeCell ref="F123:H123"/>
    <mergeCell ref="R146:S146"/>
    <mergeCell ref="R147:S147"/>
    <mergeCell ref="R148:S148"/>
    <mergeCell ref="R149:S149"/>
    <mergeCell ref="R150:S150"/>
    <mergeCell ref="R151:S151"/>
    <mergeCell ref="F139:G139"/>
    <mergeCell ref="R141:S141"/>
    <mergeCell ref="R142:S142"/>
    <mergeCell ref="R143:S143"/>
    <mergeCell ref="R144:S144"/>
    <mergeCell ref="R145:S145"/>
    <mergeCell ref="R176:S176"/>
    <mergeCell ref="A170:R171"/>
    <mergeCell ref="A172:R172"/>
    <mergeCell ref="A173:F173"/>
    <mergeCell ref="I173:I174"/>
    <mergeCell ref="K173:L173"/>
    <mergeCell ref="N173:P173"/>
    <mergeCell ref="R173:S173"/>
    <mergeCell ref="A153:D153"/>
    <mergeCell ref="A157:D157"/>
    <mergeCell ref="F157:H157"/>
    <mergeCell ref="F158:H158"/>
    <mergeCell ref="A163:R163"/>
    <mergeCell ref="A164:F164"/>
    <mergeCell ref="K164:L164"/>
    <mergeCell ref="N164:P164"/>
    <mergeCell ref="R164:S164"/>
  </mergeCells>
  <printOptions horizontalCentered="1"/>
  <pageMargins left="0.5" right="0.5" top="0.25" bottom="0.25" header="0.3" footer="0.3"/>
  <pageSetup scale="48" fitToHeight="0" orientation="portrait" r:id="rId1"/>
  <headerFooter scaleWithDoc="0">
    <oddFooter>&amp;L&amp;A&amp;C&amp;F&amp;R&amp;D</oddFooter>
  </headerFooter>
  <rowBreaks count="1" manualBreakCount="1">
    <brk id="9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Chinook Projects</vt:lpstr>
      <vt:lpstr>Daily Chum Projects</vt:lpstr>
      <vt:lpstr>Travel Time</vt:lpstr>
      <vt:lpstr>Commercial</vt:lpstr>
      <vt:lpstr>Commercial!Print_Area</vt:lpstr>
      <vt:lpstr>'Daily Chinook Projects'!Print_Area</vt:lpstr>
      <vt:lpstr>'Daily Chum Projects'!Print_Area</vt:lpstr>
      <vt:lpstr>'Travel Time'!Print_Area</vt:lpstr>
    </vt:vector>
  </TitlesOfParts>
  <Company>Alaska Dept. of Fish &amp; Game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Brandt, Sky M (DFG)</dc:creator>
  <cp:lastModifiedBy>Phil Mundy</cp:lastModifiedBy>
  <dcterms:created xsi:type="dcterms:W3CDTF">2013-07-16T19:25:09Z</dcterms:created>
  <dcterms:modified xsi:type="dcterms:W3CDTF">2013-07-17T00:46:02Z</dcterms:modified>
</cp:coreProperties>
</file>